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BOZP\BOZP SPS (-63320221-) Bylnice techn.-provoz. obj. -vestavba prostor provoz. stř\ZD pro uchazeče\"/>
    </mc:Choice>
  </mc:AlternateContent>
  <bookViews>
    <workbookView xWindow="0" yWindow="0" windowWidth="28800" windowHeight="14100"/>
  </bookViews>
  <sheets>
    <sheet name="Rekapitulace stavby" sheetId="1" r:id="rId1"/>
    <sheet name="SO 01 - Vestavba prostor " sheetId="2" r:id="rId2"/>
    <sheet name="SO 02 - ZTI" sheetId="3" r:id="rId3"/>
    <sheet name="SO 03 - Vytápění" sheetId="4" r:id="rId4"/>
    <sheet name="18-S - PS – ROZVODY ELEKT..." sheetId="5" r:id="rId5"/>
    <sheet name="SO 05 - Slaboproud" sheetId="6" r:id="rId6"/>
    <sheet name="SO 06 - Vzduchotechnika" sheetId="7" r:id="rId7"/>
    <sheet name="SO 07 - VRN" sheetId="8" r:id="rId8"/>
    <sheet name="18-V - PS – ROZVODY ELEKT..." sheetId="9" r:id="rId9"/>
  </sheets>
  <definedNames>
    <definedName name="_xlnm._FilterDatabase" localSheetId="4" hidden="1">'18-S - PS – ROZVODY ELEKT...'!$C$126:$K$246</definedName>
    <definedName name="_xlnm._FilterDatabase" localSheetId="8" hidden="1">'18-V - PS – ROZVODY ELEKT...'!$C$120:$K$126</definedName>
    <definedName name="_xlnm._FilterDatabase" localSheetId="1" hidden="1">'SO 01 - Vestavba prostor '!$C$131:$K$493</definedName>
    <definedName name="_xlnm._FilterDatabase" localSheetId="2" hidden="1">'SO 02 - ZTI'!$C$119:$K$214</definedName>
    <definedName name="_xlnm._FilterDatabase" localSheetId="3" hidden="1">'SO 03 - Vytápění'!$C$117:$K$126</definedName>
    <definedName name="_xlnm._FilterDatabase" localSheetId="5" hidden="1">'SO 05 - Slaboproud'!$C$117:$K$131</definedName>
    <definedName name="_xlnm._FilterDatabase" localSheetId="6" hidden="1">'SO 06 - Vzduchotechnika'!$C$117:$K$157</definedName>
    <definedName name="_xlnm._FilterDatabase" localSheetId="7" hidden="1">'SO 07 - VRN'!$C$121:$K$138</definedName>
    <definedName name="_xlnm.Print_Titles" localSheetId="4">'18-S - PS – ROZVODY ELEKT...'!$126:$126</definedName>
    <definedName name="_xlnm.Print_Titles" localSheetId="8">'18-V - PS – ROZVODY ELEKT...'!$120:$120</definedName>
    <definedName name="_xlnm.Print_Titles" localSheetId="0">'Rekapitulace stavby'!$92:$92</definedName>
    <definedName name="_xlnm.Print_Titles" localSheetId="1">'SO 01 - Vestavba prostor '!$131:$131</definedName>
    <definedName name="_xlnm.Print_Titles" localSheetId="2">'SO 02 - ZTI'!$119:$119</definedName>
    <definedName name="_xlnm.Print_Titles" localSheetId="3">'SO 03 - Vytápění'!$117:$117</definedName>
    <definedName name="_xlnm.Print_Titles" localSheetId="5">'SO 05 - Slaboproud'!$117:$117</definedName>
    <definedName name="_xlnm.Print_Titles" localSheetId="6">'SO 06 - Vzduchotechnika'!$117:$117</definedName>
    <definedName name="_xlnm.Print_Titles" localSheetId="7">'SO 07 - VRN'!$121:$121</definedName>
    <definedName name="_xlnm.Print_Area" localSheetId="4">'18-S - PS – ROZVODY ELEKT...'!$C$4:$J$76,'18-S - PS – ROZVODY ELEKT...'!$C$82:$J$106,'18-S - PS – ROZVODY ELEKT...'!$C$112:$K$246</definedName>
    <definedName name="_xlnm.Print_Area" localSheetId="8">'18-V - PS – ROZVODY ELEKT...'!$C$4:$J$76,'18-V - PS – ROZVODY ELEKT...'!$C$82:$J$100,'18-V - PS – ROZVODY ELEKT...'!$C$106:$K$126</definedName>
    <definedName name="_xlnm.Print_Area" localSheetId="0">'Rekapitulace stavby'!$D$4:$AO$76,'Rekapitulace stavby'!$C$82:$AQ$105</definedName>
    <definedName name="_xlnm.Print_Area" localSheetId="1">'SO 01 - Vestavba prostor '!$C$4:$J$76,'SO 01 - Vestavba prostor '!$C$82:$J$113,'SO 01 - Vestavba prostor '!$C$119:$K$493</definedName>
    <definedName name="_xlnm.Print_Area" localSheetId="2">'SO 02 - ZTI'!$C$4:$J$76,'SO 02 - ZTI'!$C$82:$J$101,'SO 02 - ZTI'!$C$107:$K$214</definedName>
    <definedName name="_xlnm.Print_Area" localSheetId="3">'SO 03 - Vytápění'!$C$4:$J$76,'SO 03 - Vytápění'!$C$82:$J$99,'SO 03 - Vytápění'!$C$105:$K$126</definedName>
    <definedName name="_xlnm.Print_Area" localSheetId="5">'SO 05 - Slaboproud'!$C$4:$J$76,'SO 05 - Slaboproud'!$C$82:$J$99,'SO 05 - Slaboproud'!$C$105:$K$131</definedName>
    <definedName name="_xlnm.Print_Area" localSheetId="6">'SO 06 - Vzduchotechnika'!$C$4:$J$76,'SO 06 - Vzduchotechnika'!$C$82:$J$99,'SO 06 - Vzduchotechnika'!$C$105:$K$157</definedName>
    <definedName name="_xlnm.Print_Area" localSheetId="7">'SO 07 - VRN'!$C$4:$J$76,'SO 07 - VRN'!$C$82:$J$103,'SO 07 - VRN'!$C$109:$K$138</definedName>
  </definedNames>
  <calcPr calcId="162913"/>
</workbook>
</file>

<file path=xl/calcChain.xml><?xml version="1.0" encoding="utf-8"?>
<calcChain xmlns="http://schemas.openxmlformats.org/spreadsheetml/2006/main">
  <c r="J39" i="9" l="1"/>
  <c r="J38" i="9"/>
  <c r="AY104" i="1"/>
  <c r="J37" i="9"/>
  <c r="AX104" i="1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J118" i="9"/>
  <c r="J117" i="9"/>
  <c r="F117" i="9"/>
  <c r="F115" i="9"/>
  <c r="E113" i="9"/>
  <c r="J94" i="9"/>
  <c r="J93" i="9"/>
  <c r="F93" i="9"/>
  <c r="F91" i="9"/>
  <c r="E89" i="9"/>
  <c r="J20" i="9"/>
  <c r="E20" i="9"/>
  <c r="F118" i="9"/>
  <c r="J19" i="9"/>
  <c r="J14" i="9"/>
  <c r="J115" i="9" s="1"/>
  <c r="E7" i="9"/>
  <c r="E85" i="9" s="1"/>
  <c r="J37" i="8"/>
  <c r="J36" i="8"/>
  <c r="AY103" i="1"/>
  <c r="J35" i="8"/>
  <c r="AX103" i="1"/>
  <c r="BI137" i="8"/>
  <c r="BH137" i="8"/>
  <c r="BG137" i="8"/>
  <c r="BF137" i="8"/>
  <c r="T137" i="8"/>
  <c r="T136" i="8"/>
  <c r="R137" i="8"/>
  <c r="R136" i="8"/>
  <c r="P137" i="8"/>
  <c r="P136" i="8"/>
  <c r="BI134" i="8"/>
  <c r="BH134" i="8"/>
  <c r="BG134" i="8"/>
  <c r="BF134" i="8"/>
  <c r="T134" i="8"/>
  <c r="T133" i="8"/>
  <c r="R134" i="8"/>
  <c r="R133" i="8"/>
  <c r="P134" i="8"/>
  <c r="P133" i="8"/>
  <c r="BI131" i="8"/>
  <c r="BH131" i="8"/>
  <c r="BG131" i="8"/>
  <c r="BF131" i="8"/>
  <c r="T131" i="8"/>
  <c r="T130" i="8"/>
  <c r="R131" i="8"/>
  <c r="R130" i="8" s="1"/>
  <c r="P131" i="8"/>
  <c r="P130" i="8"/>
  <c r="BI128" i="8"/>
  <c r="BH128" i="8"/>
  <c r="BG128" i="8"/>
  <c r="BF128" i="8"/>
  <c r="T128" i="8"/>
  <c r="T127" i="8" s="1"/>
  <c r="R128" i="8"/>
  <c r="R127" i="8"/>
  <c r="P128" i="8"/>
  <c r="P127" i="8"/>
  <c r="BI125" i="8"/>
  <c r="BH125" i="8"/>
  <c r="BG125" i="8"/>
  <c r="BF125" i="8"/>
  <c r="T125" i="8"/>
  <c r="T124" i="8"/>
  <c r="R125" i="8"/>
  <c r="R124" i="8"/>
  <c r="R123" i="8" s="1"/>
  <c r="R122" i="8" s="1"/>
  <c r="P125" i="8"/>
  <c r="P124" i="8"/>
  <c r="P123" i="8" s="1"/>
  <c r="P122" i="8" s="1"/>
  <c r="AU103" i="1" s="1"/>
  <c r="F116" i="8"/>
  <c r="E114" i="8"/>
  <c r="F89" i="8"/>
  <c r="E87" i="8"/>
  <c r="J24" i="8"/>
  <c r="E24" i="8"/>
  <c r="J119" i="8" s="1"/>
  <c r="J23" i="8"/>
  <c r="J21" i="8"/>
  <c r="E21" i="8"/>
  <c r="J118" i="8" s="1"/>
  <c r="J20" i="8"/>
  <c r="J18" i="8"/>
  <c r="E18" i="8"/>
  <c r="F119" i="8" s="1"/>
  <c r="J17" i="8"/>
  <c r="J15" i="8"/>
  <c r="E15" i="8"/>
  <c r="F91" i="8" s="1"/>
  <c r="J14" i="8"/>
  <c r="J12" i="8"/>
  <c r="J116" i="8" s="1"/>
  <c r="E7" i="8"/>
  <c r="E112" i="8"/>
  <c r="J37" i="7"/>
  <c r="J36" i="7"/>
  <c r="AY101" i="1" s="1"/>
  <c r="J35" i="7"/>
  <c r="AX101" i="1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1" i="7"/>
  <c r="BH121" i="7"/>
  <c r="BG121" i="7"/>
  <c r="BF121" i="7"/>
  <c r="T121" i="7"/>
  <c r="R121" i="7"/>
  <c r="P121" i="7"/>
  <c r="F112" i="7"/>
  <c r="E110" i="7"/>
  <c r="F89" i="7"/>
  <c r="E87" i="7"/>
  <c r="J24" i="7"/>
  <c r="E24" i="7"/>
  <c r="J115" i="7" s="1"/>
  <c r="J23" i="7"/>
  <c r="J21" i="7"/>
  <c r="E21" i="7"/>
  <c r="J91" i="7" s="1"/>
  <c r="J20" i="7"/>
  <c r="J18" i="7"/>
  <c r="E18" i="7"/>
  <c r="F115" i="7" s="1"/>
  <c r="J17" i="7"/>
  <c r="J15" i="7"/>
  <c r="E15" i="7"/>
  <c r="F114" i="7" s="1"/>
  <c r="J14" i="7"/>
  <c r="J12" i="7"/>
  <c r="J112" i="7" s="1"/>
  <c r="E7" i="7"/>
  <c r="E108" i="7"/>
  <c r="J37" i="6"/>
  <c r="J36" i="6"/>
  <c r="AY100" i="1" s="1"/>
  <c r="J35" i="6"/>
  <c r="AX100" i="1" s="1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F112" i="6"/>
  <c r="E110" i="6"/>
  <c r="F89" i="6"/>
  <c r="E87" i="6"/>
  <c r="J24" i="6"/>
  <c r="E24" i="6"/>
  <c r="J115" i="6" s="1"/>
  <c r="J23" i="6"/>
  <c r="J21" i="6"/>
  <c r="E21" i="6"/>
  <c r="J114" i="6" s="1"/>
  <c r="J20" i="6"/>
  <c r="J18" i="6"/>
  <c r="E18" i="6"/>
  <c r="F115" i="6" s="1"/>
  <c r="J17" i="6"/>
  <c r="J15" i="6"/>
  <c r="E15" i="6"/>
  <c r="F114" i="6" s="1"/>
  <c r="J14" i="6"/>
  <c r="J12" i="6"/>
  <c r="J89" i="6" s="1"/>
  <c r="E7" i="6"/>
  <c r="E108" i="6"/>
  <c r="J39" i="5"/>
  <c r="J38" i="5"/>
  <c r="AY99" i="1" s="1"/>
  <c r="J37" i="5"/>
  <c r="AX99" i="1" s="1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J124" i="5"/>
  <c r="J123" i="5"/>
  <c r="F123" i="5"/>
  <c r="F121" i="5"/>
  <c r="E119" i="5"/>
  <c r="J94" i="5"/>
  <c r="J93" i="5"/>
  <c r="F93" i="5"/>
  <c r="F91" i="5"/>
  <c r="E89" i="5"/>
  <c r="J20" i="5"/>
  <c r="E20" i="5"/>
  <c r="F124" i="5"/>
  <c r="J19" i="5"/>
  <c r="J14" i="5"/>
  <c r="J91" i="5" s="1"/>
  <c r="E7" i="5"/>
  <c r="E115" i="5" s="1"/>
  <c r="J37" i="4"/>
  <c r="J36" i="4"/>
  <c r="AY97" i="1"/>
  <c r="J35" i="4"/>
  <c r="AX97" i="1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F112" i="4"/>
  <c r="E110" i="4"/>
  <c r="F89" i="4"/>
  <c r="E87" i="4"/>
  <c r="J24" i="4"/>
  <c r="E24" i="4"/>
  <c r="J115" i="4"/>
  <c r="J23" i="4"/>
  <c r="J21" i="4"/>
  <c r="E21" i="4"/>
  <c r="J114" i="4"/>
  <c r="J20" i="4"/>
  <c r="J18" i="4"/>
  <c r="E18" i="4"/>
  <c r="F115" i="4"/>
  <c r="J17" i="4"/>
  <c r="J15" i="4"/>
  <c r="E15" i="4"/>
  <c r="F114" i="4"/>
  <c r="J14" i="4"/>
  <c r="J12" i="4"/>
  <c r="J89" i="4" s="1"/>
  <c r="E7" i="4"/>
  <c r="E108" i="4" s="1"/>
  <c r="J37" i="3"/>
  <c r="J36" i="3"/>
  <c r="AY96" i="1"/>
  <c r="J35" i="3"/>
  <c r="AX96" i="1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117" i="3"/>
  <c r="J23" i="3"/>
  <c r="J21" i="3"/>
  <c r="E21" i="3"/>
  <c r="J91" i="3"/>
  <c r="J20" i="3"/>
  <c r="J18" i="3"/>
  <c r="E18" i="3"/>
  <c r="F117" i="3"/>
  <c r="J17" i="3"/>
  <c r="J15" i="3"/>
  <c r="E15" i="3"/>
  <c r="F91" i="3"/>
  <c r="J14" i="3"/>
  <c r="J12" i="3"/>
  <c r="J114" i="3" s="1"/>
  <c r="E7" i="3"/>
  <c r="E110" i="3" s="1"/>
  <c r="J37" i="2"/>
  <c r="J36" i="2"/>
  <c r="AY95" i="1"/>
  <c r="J35" i="2"/>
  <c r="AX95" i="1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1" i="2"/>
  <c r="BH331" i="2"/>
  <c r="BG331" i="2"/>
  <c r="BF331" i="2"/>
  <c r="T331" i="2"/>
  <c r="R331" i="2"/>
  <c r="P331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7" i="2"/>
  <c r="BH287" i="2"/>
  <c r="BG287" i="2"/>
  <c r="BF287" i="2"/>
  <c r="T287" i="2"/>
  <c r="R287" i="2"/>
  <c r="P287" i="2"/>
  <c r="BI281" i="2"/>
  <c r="BH281" i="2"/>
  <c r="BG281" i="2"/>
  <c r="BF281" i="2"/>
  <c r="T281" i="2"/>
  <c r="R281" i="2"/>
  <c r="P281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R265" i="2"/>
  <c r="P265" i="2"/>
  <c r="BI259" i="2"/>
  <c r="BH259" i="2"/>
  <c r="BG259" i="2"/>
  <c r="BF259" i="2"/>
  <c r="T259" i="2"/>
  <c r="R259" i="2"/>
  <c r="P259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T186" i="2" s="1"/>
  <c r="R187" i="2"/>
  <c r="R186" i="2"/>
  <c r="P187" i="2"/>
  <c r="P186" i="2" s="1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0" i="2"/>
  <c r="BH160" i="2"/>
  <c r="BG160" i="2"/>
  <c r="BF160" i="2"/>
  <c r="T160" i="2"/>
  <c r="R160" i="2"/>
  <c r="P160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35" i="2"/>
  <c r="BH135" i="2"/>
  <c r="BG135" i="2"/>
  <c r="BF135" i="2"/>
  <c r="T135" i="2"/>
  <c r="R135" i="2"/>
  <c r="P135" i="2"/>
  <c r="F126" i="2"/>
  <c r="E124" i="2"/>
  <c r="F89" i="2"/>
  <c r="E87" i="2"/>
  <c r="J24" i="2"/>
  <c r="E24" i="2"/>
  <c r="J129" i="2" s="1"/>
  <c r="J23" i="2"/>
  <c r="J21" i="2"/>
  <c r="E21" i="2"/>
  <c r="J128" i="2" s="1"/>
  <c r="J20" i="2"/>
  <c r="J18" i="2"/>
  <c r="E18" i="2"/>
  <c r="F92" i="2" s="1"/>
  <c r="J17" i="2"/>
  <c r="J15" i="2"/>
  <c r="E15" i="2"/>
  <c r="F128" i="2" s="1"/>
  <c r="J14" i="2"/>
  <c r="J12" i="2"/>
  <c r="J89" i="2" s="1"/>
  <c r="E7" i="2"/>
  <c r="E122" i="2"/>
  <c r="L90" i="1"/>
  <c r="AM90" i="1"/>
  <c r="AM89" i="1"/>
  <c r="L89" i="1"/>
  <c r="AM87" i="1"/>
  <c r="L87" i="1"/>
  <c r="L85" i="1"/>
  <c r="L84" i="1"/>
  <c r="BK125" i="9"/>
  <c r="BK123" i="9"/>
  <c r="BK137" i="8"/>
  <c r="BK154" i="7"/>
  <c r="BK152" i="7"/>
  <c r="BK150" i="7"/>
  <c r="J148" i="7"/>
  <c r="BK144" i="7"/>
  <c r="BK142" i="7"/>
  <c r="J138" i="7"/>
  <c r="J136" i="7"/>
  <c r="BK134" i="7"/>
  <c r="J132" i="7"/>
  <c r="J130" i="7"/>
  <c r="BK126" i="7"/>
  <c r="J130" i="6"/>
  <c r="J123" i="6"/>
  <c r="J241" i="5"/>
  <c r="J239" i="5"/>
  <c r="BK237" i="5"/>
  <c r="BK235" i="5"/>
  <c r="J233" i="5"/>
  <c r="BK220" i="5"/>
  <c r="J218" i="5"/>
  <c r="BK212" i="5"/>
  <c r="BK210" i="5"/>
  <c r="J202" i="5"/>
  <c r="BK191" i="5"/>
  <c r="BK185" i="5"/>
  <c r="BK179" i="5"/>
  <c r="J177" i="5"/>
  <c r="J174" i="5"/>
  <c r="J164" i="5"/>
  <c r="BK160" i="5"/>
  <c r="J158" i="5"/>
  <c r="J153" i="5"/>
  <c r="BK151" i="5"/>
  <c r="J145" i="5"/>
  <c r="BK143" i="5"/>
  <c r="BK139" i="5"/>
  <c r="J137" i="5"/>
  <c r="BK133" i="5"/>
  <c r="J129" i="5"/>
  <c r="J123" i="4"/>
  <c r="J121" i="4"/>
  <c r="J213" i="3"/>
  <c r="J211" i="3"/>
  <c r="BK209" i="3"/>
  <c r="BK205" i="3"/>
  <c r="BK203" i="3"/>
  <c r="J199" i="3"/>
  <c r="BK195" i="3"/>
  <c r="J193" i="3"/>
  <c r="BK191" i="3"/>
  <c r="BK188" i="3"/>
  <c r="J185" i="3"/>
  <c r="BK182" i="3"/>
  <c r="BK176" i="3"/>
  <c r="BK173" i="3"/>
  <c r="J170" i="3"/>
  <c r="J162" i="3"/>
  <c r="BK160" i="3"/>
  <c r="BK157" i="3"/>
  <c r="J154" i="3"/>
  <c r="J151" i="3"/>
  <c r="BK149" i="3"/>
  <c r="J147" i="3"/>
  <c r="J143" i="3"/>
  <c r="J141" i="3"/>
  <c r="BK135" i="3"/>
  <c r="BK132" i="3"/>
  <c r="BK126" i="3"/>
  <c r="BK123" i="3"/>
  <c r="BK477" i="2"/>
  <c r="J474" i="2"/>
  <c r="J472" i="2"/>
  <c r="J444" i="2"/>
  <c r="BK430" i="2"/>
  <c r="BK427" i="2"/>
  <c r="J401" i="2"/>
  <c r="BK375" i="2"/>
  <c r="J370" i="2"/>
  <c r="J352" i="2"/>
  <c r="J347" i="2"/>
  <c r="BK345" i="2"/>
  <c r="J331" i="2"/>
  <c r="BK318" i="2"/>
  <c r="J316" i="2"/>
  <c r="J314" i="2"/>
  <c r="BK312" i="2"/>
  <c r="BK310" i="2"/>
  <c r="BK303" i="2"/>
  <c r="BK293" i="2"/>
  <c r="J287" i="2"/>
  <c r="BK281" i="2"/>
  <c r="BK246" i="2"/>
  <c r="J244" i="2"/>
  <c r="J242" i="2"/>
  <c r="BK239" i="2"/>
  <c r="BK233" i="2"/>
  <c r="BK219" i="2"/>
  <c r="BK216" i="2"/>
  <c r="J214" i="2"/>
  <c r="BK211" i="2"/>
  <c r="BK204" i="2"/>
  <c r="J191" i="2"/>
  <c r="J184" i="2"/>
  <c r="BK182" i="2"/>
  <c r="BK180" i="2"/>
  <c r="BK177" i="2"/>
  <c r="BK175" i="2"/>
  <c r="J168" i="2"/>
  <c r="BK160" i="2"/>
  <c r="J153" i="2"/>
  <c r="J151" i="2"/>
  <c r="BK135" i="2"/>
  <c r="J125" i="9"/>
  <c r="J123" i="9"/>
  <c r="J137" i="8"/>
  <c r="BK134" i="8"/>
  <c r="J131" i="8"/>
  <c r="BK128" i="8"/>
  <c r="BK125" i="8"/>
  <c r="J156" i="7"/>
  <c r="J154" i="7"/>
  <c r="J146" i="7"/>
  <c r="J144" i="7"/>
  <c r="BK132" i="7"/>
  <c r="BK130" i="7"/>
  <c r="J128" i="7"/>
  <c r="J121" i="7"/>
  <c r="BK130" i="6"/>
  <c r="BK128" i="6"/>
  <c r="BK126" i="6"/>
  <c r="BK123" i="6"/>
  <c r="BK121" i="6"/>
  <c r="J245" i="5"/>
  <c r="BK243" i="5"/>
  <c r="BK241" i="5"/>
  <c r="BK239" i="5"/>
  <c r="BK231" i="5"/>
  <c r="BK227" i="5"/>
  <c r="J225" i="5"/>
  <c r="J222" i="5"/>
  <c r="J220" i="5"/>
  <c r="J216" i="5"/>
  <c r="J214" i="5"/>
  <c r="BK208" i="5"/>
  <c r="BK200" i="5"/>
  <c r="BK189" i="5"/>
  <c r="BK187" i="5"/>
  <c r="J185" i="5"/>
  <c r="BK174" i="5"/>
  <c r="J172" i="5"/>
  <c r="J170" i="5"/>
  <c r="BK168" i="5"/>
  <c r="BK164" i="5"/>
  <c r="BK162" i="5"/>
  <c r="J160" i="5"/>
  <c r="BK155" i="5"/>
  <c r="J149" i="5"/>
  <c r="BK147" i="5"/>
  <c r="BK141" i="5"/>
  <c r="J141" i="5"/>
  <c r="J139" i="5"/>
  <c r="J135" i="5"/>
  <c r="BK131" i="5"/>
  <c r="BK125" i="4"/>
  <c r="BK121" i="4"/>
  <c r="BK213" i="3"/>
  <c r="BK211" i="3"/>
  <c r="J209" i="3"/>
  <c r="J207" i="3"/>
  <c r="J201" i="3"/>
  <c r="J197" i="3"/>
  <c r="BK193" i="3"/>
  <c r="J188" i="3"/>
  <c r="J182" i="3"/>
  <c r="J179" i="3"/>
  <c r="BK170" i="3"/>
  <c r="BK165" i="3"/>
  <c r="BK162" i="3"/>
  <c r="J157" i="3"/>
  <c r="BK154" i="3"/>
  <c r="BK145" i="3"/>
  <c r="BK141" i="3"/>
  <c r="J138" i="3"/>
  <c r="J132" i="3"/>
  <c r="J129" i="3"/>
  <c r="J126" i="3"/>
  <c r="BK469" i="2"/>
  <c r="J454" i="2"/>
  <c r="J451" i="2"/>
  <c r="J448" i="2"/>
  <c r="BK444" i="2"/>
  <c r="BK441" i="2"/>
  <c r="J430" i="2"/>
  <c r="BK413" i="2"/>
  <c r="BK406" i="2"/>
  <c r="BK387" i="2"/>
  <c r="J378" i="2"/>
  <c r="BK355" i="2"/>
  <c r="BK352" i="2"/>
  <c r="J345" i="2"/>
  <c r="J340" i="2"/>
  <c r="J337" i="2"/>
  <c r="J322" i="2"/>
  <c r="J318" i="2"/>
  <c r="BK314" i="2"/>
  <c r="J310" i="2"/>
  <c r="J305" i="2"/>
  <c r="J298" i="2"/>
  <c r="BK287" i="2"/>
  <c r="J271" i="2"/>
  <c r="BK265" i="2"/>
  <c r="J253" i="2"/>
  <c r="J250" i="2"/>
  <c r="BK248" i="2"/>
  <c r="BK244" i="2"/>
  <c r="J239" i="2"/>
  <c r="BK236" i="2"/>
  <c r="J219" i="2"/>
  <c r="BK201" i="2"/>
  <c r="BK196" i="2"/>
  <c r="BK187" i="2"/>
  <c r="J182" i="2"/>
  <c r="J180" i="2"/>
  <c r="BK170" i="2"/>
  <c r="BK153" i="2"/>
  <c r="BK151" i="2"/>
  <c r="J144" i="2"/>
  <c r="J134" i="8"/>
  <c r="BK131" i="8"/>
  <c r="J128" i="8"/>
  <c r="J125" i="8"/>
  <c r="BK156" i="7"/>
  <c r="J152" i="7"/>
  <c r="J150" i="7"/>
  <c r="BK148" i="7"/>
  <c r="BK146" i="7"/>
  <c r="J142" i="7"/>
  <c r="BK138" i="7"/>
  <c r="BK136" i="7"/>
  <c r="J134" i="7"/>
  <c r="BK128" i="7"/>
  <c r="J126" i="7"/>
  <c r="BK121" i="7"/>
  <c r="J128" i="6"/>
  <c r="J126" i="6"/>
  <c r="J121" i="6"/>
  <c r="BK245" i="5"/>
  <c r="J243" i="5"/>
  <c r="J237" i="5"/>
  <c r="J235" i="5"/>
  <c r="BK233" i="5"/>
  <c r="J231" i="5"/>
  <c r="BK229" i="5"/>
  <c r="BK222" i="5"/>
  <c r="BK218" i="5"/>
  <c r="BK216" i="5"/>
  <c r="J208" i="5"/>
  <c r="BK204" i="5"/>
  <c r="BK202" i="5"/>
  <c r="J200" i="5"/>
  <c r="BK198" i="5"/>
  <c r="J196" i="5"/>
  <c r="J193" i="5"/>
  <c r="J191" i="5"/>
  <c r="J189" i="5"/>
  <c r="J187" i="5"/>
  <c r="BK183" i="5"/>
  <c r="BK181" i="5"/>
  <c r="J179" i="5"/>
  <c r="BK170" i="5"/>
  <c r="J168" i="5"/>
  <c r="BK166" i="5"/>
  <c r="J162" i="5"/>
  <c r="J155" i="5"/>
  <c r="J147" i="5"/>
  <c r="BK145" i="5"/>
  <c r="J143" i="5"/>
  <c r="BK137" i="5"/>
  <c r="J133" i="5"/>
  <c r="J131" i="5"/>
  <c r="J125" i="4"/>
  <c r="BK123" i="4"/>
  <c r="BK201" i="3"/>
  <c r="BK199" i="3"/>
  <c r="BK197" i="3"/>
  <c r="J195" i="3"/>
  <c r="BK179" i="3"/>
  <c r="J176" i="3"/>
  <c r="BK167" i="3"/>
  <c r="J165" i="3"/>
  <c r="J149" i="3"/>
  <c r="BK147" i="3"/>
  <c r="J145" i="3"/>
  <c r="BK143" i="3"/>
  <c r="BK138" i="3"/>
  <c r="BK129" i="3"/>
  <c r="J477" i="2"/>
  <c r="BK472" i="2"/>
  <c r="J469" i="2"/>
  <c r="BK451" i="2"/>
  <c r="J441" i="2"/>
  <c r="J427" i="2"/>
  <c r="J416" i="2"/>
  <c r="BK403" i="2"/>
  <c r="BK401" i="2"/>
  <c r="J399" i="2"/>
  <c r="J384" i="2"/>
  <c r="BK366" i="2"/>
  <c r="BK362" i="2"/>
  <c r="BK357" i="2"/>
  <c r="J355" i="2"/>
  <c r="BK340" i="2"/>
  <c r="BK320" i="2"/>
  <c r="BK308" i="2"/>
  <c r="BK305" i="2"/>
  <c r="J303" i="2"/>
  <c r="BK298" i="2"/>
  <c r="J281" i="2"/>
  <c r="J265" i="2"/>
  <c r="J259" i="2"/>
  <c r="BK250" i="2"/>
  <c r="J248" i="2"/>
  <c r="BK242" i="2"/>
  <c r="J236" i="2"/>
  <c r="J233" i="2"/>
  <c r="BK229" i="2"/>
  <c r="J226" i="2"/>
  <c r="J196" i="2"/>
  <c r="J187" i="2"/>
  <c r="J177" i="2"/>
  <c r="J173" i="2"/>
  <c r="J170" i="2"/>
  <c r="BK144" i="2"/>
  <c r="J135" i="2"/>
  <c r="J229" i="5"/>
  <c r="J227" i="5"/>
  <c r="BK225" i="5"/>
  <c r="BK214" i="5"/>
  <c r="J212" i="5"/>
  <c r="J210" i="5"/>
  <c r="J204" i="5"/>
  <c r="J198" i="5"/>
  <c r="BK196" i="5"/>
  <c r="BK193" i="5"/>
  <c r="J183" i="5"/>
  <c r="J181" i="5"/>
  <c r="BK177" i="5"/>
  <c r="BK172" i="5"/>
  <c r="J166" i="5"/>
  <c r="BK158" i="5"/>
  <c r="BK153" i="5"/>
  <c r="J151" i="5"/>
  <c r="BK149" i="5"/>
  <c r="BK135" i="5"/>
  <c r="BK129" i="5"/>
  <c r="BK207" i="3"/>
  <c r="J205" i="3"/>
  <c r="J203" i="3"/>
  <c r="J191" i="3"/>
  <c r="BK185" i="3"/>
  <c r="J173" i="3"/>
  <c r="J167" i="3"/>
  <c r="J160" i="3"/>
  <c r="BK151" i="3"/>
  <c r="J135" i="3"/>
  <c r="J123" i="3"/>
  <c r="BK492" i="2"/>
  <c r="J492" i="2"/>
  <c r="BK490" i="2"/>
  <c r="J490" i="2"/>
  <c r="BK488" i="2"/>
  <c r="J488" i="2"/>
  <c r="BK474" i="2"/>
  <c r="BK454" i="2"/>
  <c r="BK448" i="2"/>
  <c r="BK416" i="2"/>
  <c r="J413" i="2"/>
  <c r="J406" i="2"/>
  <c r="J403" i="2"/>
  <c r="BK399" i="2"/>
  <c r="J387" i="2"/>
  <c r="BK384" i="2"/>
  <c r="BK378" i="2"/>
  <c r="J375" i="2"/>
  <c r="BK370" i="2"/>
  <c r="J366" i="2"/>
  <c r="J362" i="2"/>
  <c r="J357" i="2"/>
  <c r="BK347" i="2"/>
  <c r="BK337" i="2"/>
  <c r="BK331" i="2"/>
  <c r="BK322" i="2"/>
  <c r="J320" i="2"/>
  <c r="BK316" i="2"/>
  <c r="J312" i="2"/>
  <c r="J308" i="2"/>
  <c r="J293" i="2"/>
  <c r="BK271" i="2"/>
  <c r="BK259" i="2"/>
  <c r="BK253" i="2"/>
  <c r="J246" i="2"/>
  <c r="J229" i="2"/>
  <c r="BK226" i="2"/>
  <c r="J216" i="2"/>
  <c r="BK214" i="2"/>
  <c r="J211" i="2"/>
  <c r="J204" i="2"/>
  <c r="J201" i="2"/>
  <c r="BK191" i="2"/>
  <c r="BK184" i="2"/>
  <c r="J175" i="2"/>
  <c r="BK173" i="2"/>
  <c r="BK168" i="2"/>
  <c r="J160" i="2"/>
  <c r="AS102" i="1"/>
  <c r="AS98" i="1"/>
  <c r="T123" i="8" l="1"/>
  <c r="T122" i="8" s="1"/>
  <c r="T134" i="2"/>
  <c r="T167" i="2"/>
  <c r="P190" i="2"/>
  <c r="T203" i="2"/>
  <c r="R241" i="2"/>
  <c r="P252" i="2"/>
  <c r="BK307" i="2"/>
  <c r="J307" i="2" s="1"/>
  <c r="J106" i="2" s="1"/>
  <c r="BK339" i="2"/>
  <c r="J339" i="2"/>
  <c r="J107" i="2" s="1"/>
  <c r="R339" i="2"/>
  <c r="R354" i="2"/>
  <c r="BK415" i="2"/>
  <c r="J415" i="2" s="1"/>
  <c r="J110" i="2" s="1"/>
  <c r="R415" i="2"/>
  <c r="P453" i="2"/>
  <c r="BK476" i="2"/>
  <c r="J476" i="2" s="1"/>
  <c r="J112" i="2" s="1"/>
  <c r="P476" i="2"/>
  <c r="P122" i="3"/>
  <c r="R156" i="3"/>
  <c r="BK190" i="3"/>
  <c r="J190" i="3" s="1"/>
  <c r="J100" i="3" s="1"/>
  <c r="T120" i="4"/>
  <c r="T119" i="4"/>
  <c r="T118" i="4" s="1"/>
  <c r="BK224" i="5"/>
  <c r="J224" i="5" s="1"/>
  <c r="J105" i="5" s="1"/>
  <c r="P134" i="2"/>
  <c r="R167" i="2"/>
  <c r="R190" i="2"/>
  <c r="R203" i="2"/>
  <c r="P241" i="2"/>
  <c r="BK252" i="2"/>
  <c r="J252" i="2" s="1"/>
  <c r="J105" i="2" s="1"/>
  <c r="T307" i="2"/>
  <c r="R122" i="3"/>
  <c r="BK156" i="3"/>
  <c r="J156" i="3"/>
  <c r="J99" i="3" s="1"/>
  <c r="T190" i="3"/>
  <c r="BK120" i="4"/>
  <c r="J120" i="4"/>
  <c r="J98" i="4" s="1"/>
  <c r="R128" i="5"/>
  <c r="T157" i="5"/>
  <c r="P195" i="5"/>
  <c r="P176" i="5" s="1"/>
  <c r="BK207" i="5"/>
  <c r="J207" i="5" s="1"/>
  <c r="J104" i="5" s="1"/>
  <c r="T207" i="5"/>
  <c r="T206" i="5" s="1"/>
  <c r="T224" i="5"/>
  <c r="BK120" i="6"/>
  <c r="J120" i="6"/>
  <c r="J98" i="6" s="1"/>
  <c r="T120" i="6"/>
  <c r="T119" i="6"/>
  <c r="T118" i="6"/>
  <c r="P120" i="7"/>
  <c r="P119" i="7" s="1"/>
  <c r="P118" i="7" s="1"/>
  <c r="AU101" i="1" s="1"/>
  <c r="BK134" i="2"/>
  <c r="BK167" i="2"/>
  <c r="J167" i="2"/>
  <c r="J99" i="2"/>
  <c r="BK190" i="2"/>
  <c r="J190" i="2" s="1"/>
  <c r="J102" i="2" s="1"/>
  <c r="BK203" i="2"/>
  <c r="J203" i="2"/>
  <c r="J103" i="2" s="1"/>
  <c r="BK241" i="2"/>
  <c r="J241" i="2"/>
  <c r="J104" i="2"/>
  <c r="R252" i="2"/>
  <c r="R307" i="2"/>
  <c r="BK354" i="2"/>
  <c r="J354" i="2" s="1"/>
  <c r="J108" i="2" s="1"/>
  <c r="T354" i="2"/>
  <c r="P405" i="2"/>
  <c r="T405" i="2"/>
  <c r="P415" i="2"/>
  <c r="BK453" i="2"/>
  <c r="J453" i="2"/>
  <c r="J111" i="2" s="1"/>
  <c r="R453" i="2"/>
  <c r="T476" i="2"/>
  <c r="BK122" i="3"/>
  <c r="J122" i="3" s="1"/>
  <c r="J98" i="3" s="1"/>
  <c r="P156" i="3"/>
  <c r="R190" i="3"/>
  <c r="R120" i="4"/>
  <c r="R119" i="4" s="1"/>
  <c r="R118" i="4" s="1"/>
  <c r="P128" i="5"/>
  <c r="BK157" i="5"/>
  <c r="J157" i="5" s="1"/>
  <c r="J100" i="5" s="1"/>
  <c r="R157" i="5"/>
  <c r="T195" i="5"/>
  <c r="T176" i="5" s="1"/>
  <c r="R207" i="5"/>
  <c r="R206" i="5"/>
  <c r="R224" i="5"/>
  <c r="P120" i="6"/>
  <c r="P119" i="6"/>
  <c r="P118" i="6"/>
  <c r="AU100" i="1" s="1"/>
  <c r="R120" i="7"/>
  <c r="R119" i="7"/>
  <c r="R118" i="7"/>
  <c r="P122" i="9"/>
  <c r="P121" i="9" s="1"/>
  <c r="AU104" i="1" s="1"/>
  <c r="AU102" i="1" s="1"/>
  <c r="R122" i="9"/>
  <c r="R121" i="9" s="1"/>
  <c r="R134" i="2"/>
  <c r="R133" i="2"/>
  <c r="P167" i="2"/>
  <c r="T190" i="2"/>
  <c r="P203" i="2"/>
  <c r="T241" i="2"/>
  <c r="T252" i="2"/>
  <c r="P307" i="2"/>
  <c r="P339" i="2"/>
  <c r="T339" i="2"/>
  <c r="P354" i="2"/>
  <c r="BK405" i="2"/>
  <c r="J405" i="2" s="1"/>
  <c r="J109" i="2" s="1"/>
  <c r="R405" i="2"/>
  <c r="T415" i="2"/>
  <c r="T453" i="2"/>
  <c r="R476" i="2"/>
  <c r="T122" i="3"/>
  <c r="T156" i="3"/>
  <c r="P190" i="3"/>
  <c r="P120" i="4"/>
  <c r="P119" i="4"/>
  <c r="P118" i="4" s="1"/>
  <c r="AU97" i="1" s="1"/>
  <c r="BK128" i="5"/>
  <c r="T128" i="5"/>
  <c r="P157" i="5"/>
  <c r="BK195" i="5"/>
  <c r="J195" i="5"/>
  <c r="J102" i="5"/>
  <c r="R195" i="5"/>
  <c r="R176" i="5" s="1"/>
  <c r="P207" i="5"/>
  <c r="P206" i="5"/>
  <c r="P224" i="5"/>
  <c r="R120" i="6"/>
  <c r="R119" i="6"/>
  <c r="R118" i="6"/>
  <c r="BK120" i="7"/>
  <c r="J120" i="7" s="1"/>
  <c r="J98" i="7" s="1"/>
  <c r="T120" i="7"/>
  <c r="T119" i="7" s="1"/>
  <c r="T118" i="7" s="1"/>
  <c r="BK122" i="9"/>
  <c r="J122" i="9"/>
  <c r="J99" i="9" s="1"/>
  <c r="T122" i="9"/>
  <c r="T121" i="9"/>
  <c r="F91" i="2"/>
  <c r="J92" i="2"/>
  <c r="J126" i="2"/>
  <c r="F129" i="2"/>
  <c r="BE135" i="2"/>
  <c r="BE144" i="2"/>
  <c r="BE151" i="2"/>
  <c r="BE173" i="2"/>
  <c r="BE175" i="2"/>
  <c r="BE177" i="2"/>
  <c r="BE180" i="2"/>
  <c r="BE187" i="2"/>
  <c r="BE216" i="2"/>
  <c r="BE219" i="2"/>
  <c r="BE229" i="2"/>
  <c r="BE233" i="2"/>
  <c r="BE236" i="2"/>
  <c r="BE239" i="2"/>
  <c r="BE242" i="2"/>
  <c r="BE246" i="2"/>
  <c r="BE248" i="2"/>
  <c r="BE259" i="2"/>
  <c r="BE281" i="2"/>
  <c r="BE303" i="2"/>
  <c r="BE312" i="2"/>
  <c r="BE340" i="2"/>
  <c r="BE352" i="2"/>
  <c r="BE427" i="2"/>
  <c r="BE430" i="2"/>
  <c r="BE441" i="2"/>
  <c r="BE454" i="2"/>
  <c r="BE477" i="2"/>
  <c r="BE488" i="2"/>
  <c r="BE490" i="2"/>
  <c r="BE492" i="2"/>
  <c r="F92" i="3"/>
  <c r="J116" i="3"/>
  <c r="BE123" i="3"/>
  <c r="BE126" i="3"/>
  <c r="BE129" i="3"/>
  <c r="BE135" i="3"/>
  <c r="BE143" i="3"/>
  <c r="BE165" i="3"/>
  <c r="BE176" i="3"/>
  <c r="BE191" i="3"/>
  <c r="BE195" i="3"/>
  <c r="F91" i="4"/>
  <c r="F92" i="4"/>
  <c r="J112" i="4"/>
  <c r="BE125" i="4"/>
  <c r="E85" i="5"/>
  <c r="F94" i="5"/>
  <c r="BE131" i="5"/>
  <c r="BE137" i="5"/>
  <c r="BE160" i="5"/>
  <c r="BE183" i="5"/>
  <c r="BE185" i="5"/>
  <c r="BE187" i="5"/>
  <c r="BE208" i="5"/>
  <c r="BE227" i="5"/>
  <c r="BE231" i="5"/>
  <c r="BE233" i="5"/>
  <c r="BE239" i="5"/>
  <c r="E85" i="2"/>
  <c r="BE153" i="2"/>
  <c r="BE170" i="2"/>
  <c r="BE182" i="2"/>
  <c r="BE201" i="2"/>
  <c r="BE214" i="2"/>
  <c r="BE244" i="2"/>
  <c r="BE287" i="2"/>
  <c r="BE293" i="2"/>
  <c r="BE314" i="2"/>
  <c r="BE316" i="2"/>
  <c r="BE347" i="2"/>
  <c r="BE375" i="2"/>
  <c r="BE406" i="2"/>
  <c r="BE444" i="2"/>
  <c r="BE469" i="2"/>
  <c r="BE474" i="2"/>
  <c r="BE132" i="3"/>
  <c r="BE141" i="3"/>
  <c r="BE149" i="3"/>
  <c r="BE151" i="3"/>
  <c r="BE154" i="3"/>
  <c r="BE157" i="3"/>
  <c r="BE162" i="3"/>
  <c r="BE170" i="3"/>
  <c r="BE182" i="3"/>
  <c r="BE185" i="3"/>
  <c r="BE193" i="3"/>
  <c r="BE203" i="3"/>
  <c r="BE205" i="3"/>
  <c r="BE209" i="3"/>
  <c r="J91" i="4"/>
  <c r="J92" i="4"/>
  <c r="BE133" i="5"/>
  <c r="BE139" i="5"/>
  <c r="BE147" i="5"/>
  <c r="BE149" i="5"/>
  <c r="BE153" i="5"/>
  <c r="BE155" i="5"/>
  <c r="BE158" i="5"/>
  <c r="BE162" i="5"/>
  <c r="BE164" i="5"/>
  <c r="BE172" i="5"/>
  <c r="BE174" i="5"/>
  <c r="BE177" i="5"/>
  <c r="BE189" i="5"/>
  <c r="BE191" i="5"/>
  <c r="BE210" i="5"/>
  <c r="BE212" i="5"/>
  <c r="BE218" i="5"/>
  <c r="BE220" i="5"/>
  <c r="BE235" i="5"/>
  <c r="BE243" i="5"/>
  <c r="E85" i="6"/>
  <c r="F91" i="6"/>
  <c r="F92" i="6"/>
  <c r="J112" i="6"/>
  <c r="BE121" i="6"/>
  <c r="BE126" i="6"/>
  <c r="J89" i="7"/>
  <c r="F91" i="7"/>
  <c r="J92" i="7"/>
  <c r="J114" i="7"/>
  <c r="BE126" i="7"/>
  <c r="BE134" i="7"/>
  <c r="BE136" i="7"/>
  <c r="BE150" i="7"/>
  <c r="BE154" i="7"/>
  <c r="BE156" i="7"/>
  <c r="J89" i="8"/>
  <c r="F92" i="8"/>
  <c r="J92" i="8"/>
  <c r="J91" i="2"/>
  <c r="BE160" i="2"/>
  <c r="BE184" i="2"/>
  <c r="BE204" i="2"/>
  <c r="BE211" i="2"/>
  <c r="BE226" i="2"/>
  <c r="BE253" i="2"/>
  <c r="BE271" i="2"/>
  <c r="BE298" i="2"/>
  <c r="BE308" i="2"/>
  <c r="BE310" i="2"/>
  <c r="BE318" i="2"/>
  <c r="BE320" i="2"/>
  <c r="BE331" i="2"/>
  <c r="BE345" i="2"/>
  <c r="BE399" i="2"/>
  <c r="BE403" i="2"/>
  <c r="BE472" i="2"/>
  <c r="BK186" i="2"/>
  <c r="J186" i="2" s="1"/>
  <c r="J100" i="2" s="1"/>
  <c r="J89" i="3"/>
  <c r="J92" i="3"/>
  <c r="F116" i="3"/>
  <c r="BE147" i="3"/>
  <c r="BE173" i="3"/>
  <c r="BE179" i="3"/>
  <c r="BE188" i="3"/>
  <c r="BE201" i="3"/>
  <c r="BE211" i="3"/>
  <c r="BE213" i="3"/>
  <c r="E85" i="4"/>
  <c r="BE121" i="4"/>
  <c r="J121" i="5"/>
  <c r="BE141" i="5"/>
  <c r="BE143" i="5"/>
  <c r="BE151" i="5"/>
  <c r="BE179" i="5"/>
  <c r="BE196" i="5"/>
  <c r="BE216" i="5"/>
  <c r="BE237" i="5"/>
  <c r="BE241" i="5"/>
  <c r="BE245" i="5"/>
  <c r="J92" i="6"/>
  <c r="BE123" i="6"/>
  <c r="F92" i="7"/>
  <c r="BE128" i="7"/>
  <c r="BE132" i="7"/>
  <c r="BE142" i="7"/>
  <c r="BE144" i="7"/>
  <c r="BE152" i="7"/>
  <c r="E85" i="8"/>
  <c r="J91" i="8"/>
  <c r="F118" i="8"/>
  <c r="BE125" i="8"/>
  <c r="BE128" i="8"/>
  <c r="BE131" i="8"/>
  <c r="BE134" i="8"/>
  <c r="BE137" i="8"/>
  <c r="BK124" i="8"/>
  <c r="BK127" i="8"/>
  <c r="J127" i="8" s="1"/>
  <c r="J99" i="8" s="1"/>
  <c r="BK130" i="8"/>
  <c r="J130" i="8"/>
  <c r="J100" i="8" s="1"/>
  <c r="J91" i="9"/>
  <c r="F94" i="9"/>
  <c r="E109" i="9"/>
  <c r="BE123" i="9"/>
  <c r="BE125" i="9"/>
  <c r="BE168" i="2"/>
  <c r="BE191" i="2"/>
  <c r="BE196" i="2"/>
  <c r="BE250" i="2"/>
  <c r="BE265" i="2"/>
  <c r="BE305" i="2"/>
  <c r="BE322" i="2"/>
  <c r="BE337" i="2"/>
  <c r="BE355" i="2"/>
  <c r="BE357" i="2"/>
  <c r="BE362" i="2"/>
  <c r="BE366" i="2"/>
  <c r="BE370" i="2"/>
  <c r="BE378" i="2"/>
  <c r="BE384" i="2"/>
  <c r="BE387" i="2"/>
  <c r="BE401" i="2"/>
  <c r="BE413" i="2"/>
  <c r="BE416" i="2"/>
  <c r="BE448" i="2"/>
  <c r="BE451" i="2"/>
  <c r="E85" i="3"/>
  <c r="BE138" i="3"/>
  <c r="BE145" i="3"/>
  <c r="BE160" i="3"/>
  <c r="BE167" i="3"/>
  <c r="BE197" i="3"/>
  <c r="BE199" i="3"/>
  <c r="BE207" i="3"/>
  <c r="BE123" i="4"/>
  <c r="BE129" i="5"/>
  <c r="BE135" i="5"/>
  <c r="BE145" i="5"/>
  <c r="BE166" i="5"/>
  <c r="BE168" i="5"/>
  <c r="BE170" i="5"/>
  <c r="BE181" i="5"/>
  <c r="BE193" i="5"/>
  <c r="BE198" i="5"/>
  <c r="BE200" i="5"/>
  <c r="BE202" i="5"/>
  <c r="BE204" i="5"/>
  <c r="BE214" i="5"/>
  <c r="BE222" i="5"/>
  <c r="BE225" i="5"/>
  <c r="BE229" i="5"/>
  <c r="BK176" i="5"/>
  <c r="J176" i="5"/>
  <c r="J101" i="5" s="1"/>
  <c r="J91" i="6"/>
  <c r="BE128" i="6"/>
  <c r="BE130" i="6"/>
  <c r="E85" i="7"/>
  <c r="BE121" i="7"/>
  <c r="BE130" i="7"/>
  <c r="BE138" i="7"/>
  <c r="BE146" i="7"/>
  <c r="BE148" i="7"/>
  <c r="BK133" i="8"/>
  <c r="J133" i="8"/>
  <c r="J101" i="8" s="1"/>
  <c r="BK136" i="8"/>
  <c r="J136" i="8" s="1"/>
  <c r="J102" i="8" s="1"/>
  <c r="J34" i="2"/>
  <c r="AW95" i="1"/>
  <c r="F36" i="6"/>
  <c r="BC100" i="1"/>
  <c r="F35" i="4"/>
  <c r="BB97" i="1"/>
  <c r="F36" i="5"/>
  <c r="BA99" i="1" s="1"/>
  <c r="BA98" i="1" s="1"/>
  <c r="AW98" i="1" s="1"/>
  <c r="F35" i="6"/>
  <c r="BB100" i="1" s="1"/>
  <c r="F35" i="7"/>
  <c r="BB101" i="1" s="1"/>
  <c r="F39" i="9"/>
  <c r="BD104" i="1" s="1"/>
  <c r="F34" i="2"/>
  <c r="BA95" i="1" s="1"/>
  <c r="F37" i="7"/>
  <c r="BD101" i="1" s="1"/>
  <c r="J36" i="9"/>
  <c r="AW104" i="1" s="1"/>
  <c r="F37" i="2"/>
  <c r="BD95" i="1" s="1"/>
  <c r="F36" i="4"/>
  <c r="BC97" i="1" s="1"/>
  <c r="F36" i="3"/>
  <c r="BC96" i="1" s="1"/>
  <c r="F39" i="5"/>
  <c r="BD99" i="1" s="1"/>
  <c r="BD98" i="1" s="1"/>
  <c r="F34" i="7"/>
  <c r="BA101" i="1"/>
  <c r="F38" i="5"/>
  <c r="BC99" i="1"/>
  <c r="BC98" i="1" s="1"/>
  <c r="AY98" i="1" s="1"/>
  <c r="J34" i="8"/>
  <c r="AW103" i="1"/>
  <c r="F37" i="9"/>
  <c r="BB104" i="1"/>
  <c r="F34" i="3"/>
  <c r="BA96" i="1"/>
  <c r="F34" i="4"/>
  <c r="BA97" i="1"/>
  <c r="J36" i="5"/>
  <c r="AW99" i="1"/>
  <c r="J34" i="6"/>
  <c r="AW100" i="1"/>
  <c r="F37" i="6"/>
  <c r="BD100" i="1" s="1"/>
  <c r="F38" i="9"/>
  <c r="BC104" i="1"/>
  <c r="AS94" i="1"/>
  <c r="J34" i="3"/>
  <c r="AW96" i="1" s="1"/>
  <c r="J34" i="4"/>
  <c r="AW97" i="1"/>
  <c r="F36" i="2"/>
  <c r="BC95" i="1" s="1"/>
  <c r="F37" i="8"/>
  <c r="BD103" i="1"/>
  <c r="F37" i="3"/>
  <c r="BD96" i="1"/>
  <c r="J34" i="7"/>
  <c r="AW101" i="1"/>
  <c r="F35" i="8"/>
  <c r="BB103" i="1"/>
  <c r="F34" i="6"/>
  <c r="BA100" i="1"/>
  <c r="F36" i="7"/>
  <c r="BC101" i="1"/>
  <c r="F35" i="3"/>
  <c r="BB96" i="1"/>
  <c r="F36" i="9"/>
  <c r="BA104" i="1"/>
  <c r="F35" i="2"/>
  <c r="BB95" i="1" s="1"/>
  <c r="F37" i="4"/>
  <c r="BD97" i="1"/>
  <c r="F37" i="5"/>
  <c r="BB99" i="1"/>
  <c r="BB98" i="1" s="1"/>
  <c r="AX98" i="1" s="1"/>
  <c r="F34" i="8"/>
  <c r="BA103" i="1"/>
  <c r="F36" i="8"/>
  <c r="BC103" i="1"/>
  <c r="R127" i="5" l="1"/>
  <c r="R121" i="3"/>
  <c r="R120" i="3"/>
  <c r="R189" i="2"/>
  <c r="R132" i="2" s="1"/>
  <c r="P127" i="5"/>
  <c r="AU99" i="1"/>
  <c r="T127" i="5"/>
  <c r="BK133" i="2"/>
  <c r="P133" i="2"/>
  <c r="BK123" i="8"/>
  <c r="BK122" i="8"/>
  <c r="J122" i="8" s="1"/>
  <c r="J96" i="8" s="1"/>
  <c r="T121" i="3"/>
  <c r="T120" i="3"/>
  <c r="T189" i="2"/>
  <c r="P121" i="3"/>
  <c r="P120" i="3"/>
  <c r="AU96" i="1"/>
  <c r="P189" i="2"/>
  <c r="T133" i="2"/>
  <c r="T132" i="2"/>
  <c r="BK119" i="4"/>
  <c r="J119" i="4" s="1"/>
  <c r="J97" i="4" s="1"/>
  <c r="BK189" i="2"/>
  <c r="J189" i="2"/>
  <c r="J101" i="2" s="1"/>
  <c r="J128" i="5"/>
  <c r="J99" i="5"/>
  <c r="J134" i="2"/>
  <c r="J98" i="2" s="1"/>
  <c r="BK121" i="3"/>
  <c r="BK120" i="3"/>
  <c r="J120" i="3"/>
  <c r="J96" i="3" s="1"/>
  <c r="BK119" i="6"/>
  <c r="J119" i="6"/>
  <c r="J97" i="6"/>
  <c r="BK119" i="7"/>
  <c r="J119" i="7" s="1"/>
  <c r="J97" i="7" s="1"/>
  <c r="J124" i="8"/>
  <c r="J98" i="8" s="1"/>
  <c r="BK121" i="9"/>
  <c r="J121" i="9"/>
  <c r="J98" i="9"/>
  <c r="BK206" i="5"/>
  <c r="J206" i="5" s="1"/>
  <c r="J103" i="5" s="1"/>
  <c r="BA102" i="1"/>
  <c r="AW102" i="1" s="1"/>
  <c r="BC102" i="1"/>
  <c r="AY102" i="1"/>
  <c r="J33" i="3"/>
  <c r="AV96" i="1" s="1"/>
  <c r="AT96" i="1" s="1"/>
  <c r="J35" i="5"/>
  <c r="AV99" i="1"/>
  <c r="AT99" i="1" s="1"/>
  <c r="F33" i="4"/>
  <c r="AZ97" i="1"/>
  <c r="J33" i="6"/>
  <c r="AV100" i="1" s="1"/>
  <c r="AT100" i="1" s="1"/>
  <c r="J33" i="7"/>
  <c r="AV101" i="1"/>
  <c r="AT101" i="1" s="1"/>
  <c r="J33" i="8"/>
  <c r="AV103" i="1"/>
  <c r="AT103" i="1"/>
  <c r="F35" i="9"/>
  <c r="AZ104" i="1"/>
  <c r="BD102" i="1"/>
  <c r="F33" i="7"/>
  <c r="AZ101" i="1" s="1"/>
  <c r="AU98" i="1"/>
  <c r="F33" i="3"/>
  <c r="AZ96" i="1"/>
  <c r="BB102" i="1"/>
  <c r="AX102" i="1" s="1"/>
  <c r="F33" i="2"/>
  <c r="AZ95" i="1"/>
  <c r="F35" i="5"/>
  <c r="AZ99" i="1" s="1"/>
  <c r="AZ98" i="1" s="1"/>
  <c r="AV98" i="1" s="1"/>
  <c r="AT98" i="1" s="1"/>
  <c r="J35" i="9"/>
  <c r="AV104" i="1"/>
  <c r="AT104" i="1"/>
  <c r="J33" i="4"/>
  <c r="AV97" i="1" s="1"/>
  <c r="AT97" i="1" s="1"/>
  <c r="J33" i="2"/>
  <c r="AV95" i="1" s="1"/>
  <c r="AT95" i="1" s="1"/>
  <c r="F33" i="6"/>
  <c r="AZ100" i="1"/>
  <c r="F33" i="8"/>
  <c r="AZ103" i="1" s="1"/>
  <c r="P132" i="2" l="1"/>
  <c r="AU95" i="1"/>
  <c r="BK132" i="2"/>
  <c r="J132" i="2"/>
  <c r="J96" i="2" s="1"/>
  <c r="BK127" i="5"/>
  <c r="J127" i="5"/>
  <c r="J98" i="5"/>
  <c r="J121" i="3"/>
  <c r="J97" i="3"/>
  <c r="BK118" i="6"/>
  <c r="J118" i="6"/>
  <c r="J30" i="6" s="1"/>
  <c r="AG100" i="1" s="1"/>
  <c r="AN100" i="1" s="1"/>
  <c r="BK118" i="7"/>
  <c r="J118" i="7"/>
  <c r="J96" i="7"/>
  <c r="J133" i="2"/>
  <c r="J97" i="2" s="1"/>
  <c r="J123" i="8"/>
  <c r="J97" i="8"/>
  <c r="BK118" i="4"/>
  <c r="J118" i="4" s="1"/>
  <c r="J30" i="4" s="1"/>
  <c r="AG97" i="1" s="1"/>
  <c r="AN97" i="1" s="1"/>
  <c r="BA94" i="1"/>
  <c r="W30" i="1"/>
  <c r="BD94" i="1"/>
  <c r="W33" i="1" s="1"/>
  <c r="BC94" i="1"/>
  <c r="W32" i="1"/>
  <c r="BB94" i="1"/>
  <c r="W31" i="1" s="1"/>
  <c r="AU94" i="1"/>
  <c r="J32" i="9"/>
  <c r="AG104" i="1"/>
  <c r="AN104" i="1" s="1"/>
  <c r="J30" i="8"/>
  <c r="AG103" i="1"/>
  <c r="AN103" i="1"/>
  <c r="AZ102" i="1"/>
  <c r="AV102" i="1" s="1"/>
  <c r="AT102" i="1" s="1"/>
  <c r="J30" i="3"/>
  <c r="AG96" i="1"/>
  <c r="AN96" i="1" s="1"/>
  <c r="J96" i="4" l="1"/>
  <c r="J39" i="4"/>
  <c r="J39" i="3"/>
  <c r="J96" i="6"/>
  <c r="J41" i="9"/>
  <c r="J39" i="6"/>
  <c r="J39" i="8"/>
  <c r="AZ94" i="1"/>
  <c r="W29" i="1" s="1"/>
  <c r="AW94" i="1"/>
  <c r="AK30" i="1"/>
  <c r="AX94" i="1"/>
  <c r="AY94" i="1"/>
  <c r="J30" i="2"/>
  <c r="AG95" i="1"/>
  <c r="AG102" i="1"/>
  <c r="AN102" i="1" s="1"/>
  <c r="J30" i="7"/>
  <c r="AG101" i="1"/>
  <c r="AN101" i="1"/>
  <c r="J32" i="5"/>
  <c r="AG99" i="1"/>
  <c r="AG98" i="1"/>
  <c r="AN98" i="1"/>
  <c r="AN95" i="1" l="1"/>
  <c r="AN99" i="1"/>
  <c r="J39" i="7"/>
  <c r="J39" i="2"/>
  <c r="J41" i="5"/>
  <c r="AG94" i="1"/>
  <c r="AV94" i="1"/>
  <c r="AK29" i="1"/>
  <c r="AT94" i="1" l="1"/>
  <c r="AK26" i="1"/>
  <c r="AK35" i="1"/>
  <c r="AN94" i="1" l="1"/>
</calcChain>
</file>

<file path=xl/sharedStrings.xml><?xml version="1.0" encoding="utf-8"?>
<sst xmlns="http://schemas.openxmlformats.org/spreadsheetml/2006/main" count="7102" uniqueCount="1220">
  <si>
    <t>Export Komplet</t>
  </si>
  <si>
    <t/>
  </si>
  <si>
    <t>2.0</t>
  </si>
  <si>
    <t>ZAMOK</t>
  </si>
  <si>
    <t>False</t>
  </si>
  <si>
    <t>{1c412d19-45a5-41d2-9616-05c0266def66}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</si>
  <si>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</si>
  <si>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</si>
  <si>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</si>
  <si>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</si>
  <si>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</si>
  <si>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</si>
  <si>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</si>
  <si>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</si>
  <si>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as_054_2020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</si>
  <si>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</si>
  <si>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</si>
  <si>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Bylnice - vestavba prostor provozního střediska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</si>
  <si>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</si>
  <si>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</si>
  <si>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</si>
  <si>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</si>
  <si>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</si>
  <si>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</si>
  <si>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</si>
  <si>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</si>
  <si>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</si>
  <si>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</si>
  <si>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</si>
  <si>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</si>
  <si>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</si>
  <si>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</si>
  <si>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</si>
  <si>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</si>
  <si>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</si>
  <si>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</si>
  <si>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</si>
  <si>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</si>
  <si>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</si>
  <si>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</si>
  <si>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</si>
  <si>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</si>
  <si>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</si>
  <si>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</si>
  <si>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</si>
  <si>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</si>
  <si>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</si>
  <si>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</si>
  <si>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</si>
  <si>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</si>
  <si>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</si>
  <si>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</si>
  <si>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</si>
  <si>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</si>
  <si>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</si>
  <si>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</si>
  <si>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</si>
  <si>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</si>
  <si>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</si>
  <si>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</si>
  <si>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</si>
  <si>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</si>
  <si>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</si>
  <si>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</si>
  <si>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</si>
  <si>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</si>
  <si>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</si>
  <si>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</si>
  <si>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</si>
  <si>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</si>
  <si>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</si>
  <si>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</si>
  <si>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</si>
  <si>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</si>
  <si>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</si>
  <si>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</si>
  <si>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</si>
  <si>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</si>
  <si>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Vestavba prostor </t>
  </si>
  <si>
    <t>STA</t>
  </si>
  <si>
    <t>1</t>
  </si>
  <si>
    <t>{b1a26986-a18b-48e0-b35b-cf7f50314174}</t>
  </si>
  <si>
    <t>2</t>
  </si>
  <si>
    <t>SO 02</t>
  </si>
  <si>
    <t>ZTI</t>
  </si>
  <si>
    <t>{bd23fe44-ab41-4dda-baba-4c399e7d6be8}</t>
  </si>
  <si>
    <t>SO 03</t>
  </si>
  <si>
    <t>Vytápění</t>
  </si>
  <si>
    <t>{9c53e6d1-2085-4de9-9168-c4a6abc372b6}</t>
  </si>
  <si>
    <t>SO 04</t>
  </si>
  <si>
    <t>Elektroinstalace</t>
  </si>
  <si>
    <t>{407d4790-142a-4bd0-a056-e0aef6ad8b8e}</t>
  </si>
  <si>
    <t>18-S</t>
  </si>
  <si>
    <t>PS – ROZVODY ELEKTRO  v 2.NP</t>
  </si>
  <si>
    <t>Soupis</t>
  </si>
  <si>
    <t>{de4b3cf8-da22-424e-808e-88ddd49080b8}</t>
  </si>
  <si>
    <t>SO 05</t>
  </si>
  <si>
    <t>Slaboproud</t>
  </si>
  <si>
    <t>{3d812181-eaaf-408c-982f-d0c40747de29}</t>
  </si>
  <si>
    <t>SO 06</t>
  </si>
  <si>
    <t>Vzduchotechnika</t>
  </si>
  <si>
    <t>{493b263f-f421-482d-8c19-0fb52e987cdf}</t>
  </si>
  <si>
    <t>SO 07</t>
  </si>
  <si>
    <t>VRN</t>
  </si>
  <si>
    <t>{1784c8a8-17ad-4194-ad7c-0924a502272c}</t>
  </si>
  <si>
    <t>###NOINSERT###</t>
  </si>
  <si>
    <t>18-V</t>
  </si>
  <si>
    <t>{b8253620-0782-48f4-b78c-d3e21cf26522}</t>
  </si>
  <si>
    <t>KRYCÍ LIST SOUPISU PRACÍ</t>
  </si>
  <si>
    <t>Objekt:</t>
  </si>
  <si>
    <t xml:space="preserve">SO 01 - Vestavba prostor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</si>
  <si>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</si>
  <si>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</si>
  <si>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</si>
  <si>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</si>
  <si>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</si>
  <si>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</si>
  <si>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</si>
  <si>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</si>
  <si>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</si>
  <si>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</si>
  <si>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</si>
  <si>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</si>
  <si>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</si>
  <si>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</si>
  <si>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</si>
  <si>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</si>
  <si>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</si>
  <si>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</si>
  <si>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</si>
  <si>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</si>
  <si>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</si>
  <si>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</si>
  <si>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</si>
  <si>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</si>
  <si>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</si>
  <si>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</si>
  <si>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</si>
  <si>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</si>
  <si>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</si>
  <si>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</si>
  <si>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</si>
  <si>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</si>
  <si>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</si>
  <si>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</si>
  <si>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</si>
  <si>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</si>
  <si>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</si>
  <si>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</si>
  <si>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</si>
  <si>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</si>
  <si>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612321141</t>
  </si>
  <si>
    <t>Vápenocementová omítka štuková dvouvrstvá vnitřních stěn nanášená ručně</t>
  </si>
  <si>
    <t>m2</t>
  </si>
  <si>
    <t>CS ÚRS 2020 01</t>
  </si>
  <si>
    <t>4</t>
  </si>
  <si>
    <t>-1432321291</t>
  </si>
  <si>
    <t>PP</t>
  </si>
  <si>
    <t>Omítka vápenocementová vnitřních ploch  nanášená ručně dvouvrstvá, tloušťky jádrové omítky do 10 mm a tloušťky štuku do 3 mm štuková svislých konstrukcí stěn</t>
  </si>
  <si>
    <t>VV</t>
  </si>
  <si>
    <t>2 NP</t>
  </si>
  <si>
    <t>(11,150-0,3-0,365)*0,5*2</t>
  </si>
  <si>
    <t>12,25*0,5</t>
  </si>
  <si>
    <t>štít</t>
  </si>
  <si>
    <t>12,250*4,614/2</t>
  </si>
  <si>
    <t>12,250*4,614</t>
  </si>
  <si>
    <t>Součet</t>
  </si>
  <si>
    <t>5</t>
  </si>
  <si>
    <t>631311114</t>
  </si>
  <si>
    <t>Mazanina tl do 80 mm z betonu prostého bez zvýšených nároků na prostředí tř. C 16/20</t>
  </si>
  <si>
    <t>m3</t>
  </si>
  <si>
    <t>747644060</t>
  </si>
  <si>
    <t>Mazanina z betonu  prostého bez zvýšených nároků na prostředí tl. přes 50 do 80 mm tř. C 16/20</t>
  </si>
  <si>
    <t>K3</t>
  </si>
  <si>
    <t>13,070*0,051</t>
  </si>
  <si>
    <t>C3</t>
  </si>
  <si>
    <t>78,620*0,060</t>
  </si>
  <si>
    <t>631319171</t>
  </si>
  <si>
    <t>Příplatek k mazanině tl do 80 mm za stržení povrchu spodní vrstvy před vložením výztuže</t>
  </si>
  <si>
    <t>384902072</t>
  </si>
  <si>
    <t>Příplatek k cenám mazanin  za stržení povrchu spodní vrstvy mazaniny latí před vložením výztuže nebo pletiva pro tl. obou vrstev mazaniny přes 50 do 80 mm</t>
  </si>
  <si>
    <t>7</t>
  </si>
  <si>
    <t>631362021</t>
  </si>
  <si>
    <t>Výztuž mazanin svařovanými sítěmi Kari</t>
  </si>
  <si>
    <t>t</t>
  </si>
  <si>
    <t>-256356301</t>
  </si>
  <si>
    <t>Výztuž mazanin  ze svařovaných sítí z drátů typu KARI</t>
  </si>
  <si>
    <t>13,070*3,14*0,001</t>
  </si>
  <si>
    <t>78,620*3,14*0,001</t>
  </si>
  <si>
    <t>8</t>
  </si>
  <si>
    <t>632450131</t>
  </si>
  <si>
    <t>Vyrovnávací cementový potěr tl do 20 mm ze suchých směsí provedený v ploše</t>
  </si>
  <si>
    <t>-1217310217</t>
  </si>
  <si>
    <t>Potěr cementový vyrovnávací ze suchých směsí  v ploše o průměrné (střední) tl. od 10 do 20 mm</t>
  </si>
  <si>
    <t>13,070</t>
  </si>
  <si>
    <t>78,620</t>
  </si>
  <si>
    <t>9</t>
  </si>
  <si>
    <t>Ostatní konstrukce a práce, bourání</t>
  </si>
  <si>
    <t>946112113</t>
  </si>
  <si>
    <t>Montáž pojízdných věží trubkových/dílcových š do 1,6 m dl do 3,2 m v do 3,5 m</t>
  </si>
  <si>
    <t>kus</t>
  </si>
  <si>
    <t>116906325</t>
  </si>
  <si>
    <t>Montáž pojízdných věží trubkových nebo dílcových  s maximálním zatížením podlahy do 200 kg/m2 šířky přes 0,9 do 1,6 m, délky do 3,2 m, výšky přes 2,5 m do 3,5 m</t>
  </si>
  <si>
    <t>10</t>
  </si>
  <si>
    <t>946112213</t>
  </si>
  <si>
    <t>Příplatek k pojízdným věžím š do 1,6 m dl do 3,2 m v do 3,5 m za první a ZKD den použití</t>
  </si>
  <si>
    <t>1669230312</t>
  </si>
  <si>
    <t>Montáž pojízdných věží trubkových nebo dílcových  s maximálním zatížením podlahy do 200 kg/m2 Příplatek za první a každý další den použití pojízdného lešení k ceně -2113</t>
  </si>
  <si>
    <t>1*30 'Přepočtené koeficientem množství</t>
  </si>
  <si>
    <t>14</t>
  </si>
  <si>
    <t>946112813</t>
  </si>
  <si>
    <t>Demontáž pojízdných věží trubkových/dílcových š do 1,6 m dl do 3,2 m v do 3,5 m</t>
  </si>
  <si>
    <t>1110800196</t>
  </si>
  <si>
    <t>Demontáž pojízdných věží trubkových nebo dílcových  s maximálním zatížením podlahy do 200 kg/m2 šířky přes 0,9 do 1,6 m, délky do 3,2 m, výšky přes 2,5 m do 3,5 m</t>
  </si>
  <si>
    <t>12</t>
  </si>
  <si>
    <t>949411111</t>
  </si>
  <si>
    <t>Montáž schodišťových věží trubkových o půdorysné ploše do 10 m2 v do 10 m</t>
  </si>
  <si>
    <t>m</t>
  </si>
  <si>
    <t>-807614827</t>
  </si>
  <si>
    <t>Montáž schodišťových a výstupových věží z trubkového lešení  o půdorysné ploše do 10 m2, výšky do 10 m</t>
  </si>
  <si>
    <t>13</t>
  </si>
  <si>
    <t>949411211</t>
  </si>
  <si>
    <t>Příplatek k schodišťovým věžím trubkovým do 10 m2 v do 20 m za první a ZKD den použití</t>
  </si>
  <si>
    <t>1078617977</t>
  </si>
  <si>
    <t>Montáž schodišťových a výstupových věží z trubkového lešení  Příplatek za první a každý další den použití lešení k ceně -1111 nebo -1112</t>
  </si>
  <si>
    <t>5*10 'Přepočtené koeficientem množství</t>
  </si>
  <si>
    <t>11</t>
  </si>
  <si>
    <t>949421811</t>
  </si>
  <si>
    <t>Demontáž schodišťových věží dílcových o půdorysné ploše do 10 m2 v do 10 m</t>
  </si>
  <si>
    <t>-1324041208</t>
  </si>
  <si>
    <t>Demontáž schodišťových a výstupových věží z dílcového lešení  o půdorysné ploše do 10 m2, výšky do 10 m</t>
  </si>
  <si>
    <t>953943211</t>
  </si>
  <si>
    <t>Osazování hasicího přístroje</t>
  </si>
  <si>
    <t>478684730</t>
  </si>
  <si>
    <t>Osazování drobných kovových předmětů  kotvených do stěny hasicího přístroje</t>
  </si>
  <si>
    <t>16</t>
  </si>
  <si>
    <t>M</t>
  </si>
  <si>
    <t>44932114</t>
  </si>
  <si>
    <t>přístroj hasicí ruční práškový PG 6 LE</t>
  </si>
  <si>
    <t>1507817992</t>
  </si>
  <si>
    <t>998</t>
  </si>
  <si>
    <t>Přesun hmot</t>
  </si>
  <si>
    <t>17</t>
  </si>
  <si>
    <t>998011001</t>
  </si>
  <si>
    <t>Přesun hmot pro budovy zděné v do 6 m</t>
  </si>
  <si>
    <t>264429157</t>
  </si>
  <si>
    <t>Přesun hmot pro budovy občanské výstavby, bydlení, výrobu a služby  s nosnou svislou konstrukcí zděnou z cihel, tvárnic nebo kamene vodorovná dopravní vzdálenost do 100 m pro budovy výšky do 6 m</t>
  </si>
  <si>
    <t>PSV</t>
  </si>
  <si>
    <t>Práce a dodávky PSV</t>
  </si>
  <si>
    <t>711</t>
  </si>
  <si>
    <t>Izolace proti vodě, vlhkosti a plynům</t>
  </si>
  <si>
    <t>22</t>
  </si>
  <si>
    <t>711111131</t>
  </si>
  <si>
    <t>Provedení izolace proti zemní vlhkosti vodorovné za studena nástřikem tloušťky 2 mm</t>
  </si>
  <si>
    <t>-1123236146</t>
  </si>
  <si>
    <t>Provedení izolace proti zemní vlhkosti natěradly a tmely za studena  na ploše vodorovné V nástřikem nebo plastickým nátěrem, tl. 2 mm</t>
  </si>
  <si>
    <t>23</t>
  </si>
  <si>
    <t>711112131</t>
  </si>
  <si>
    <t>Provedení izolace proti zemní vlhkosti svislé za studena nástřikem tloušťky 2 mm</t>
  </si>
  <si>
    <t>976780960</t>
  </si>
  <si>
    <t>Provedení izolace proti zemní vlhkosti natěradly a tmely za studena  na ploše svislé S nástřikem nebo plastickým nátěrem, tl. 2 mm</t>
  </si>
  <si>
    <t>1,557+2,779+1,551+2,783+1,581+1,468</t>
  </si>
  <si>
    <t>24</t>
  </si>
  <si>
    <t>58581246</t>
  </si>
  <si>
    <t>stěrka hydroizolační jednosložková do interiéru pod dlažbu</t>
  </si>
  <si>
    <t>kg</t>
  </si>
  <si>
    <t>32</t>
  </si>
  <si>
    <t>516032305</t>
  </si>
  <si>
    <t>713</t>
  </si>
  <si>
    <t>Izolace tepelné</t>
  </si>
  <si>
    <t>33</t>
  </si>
  <si>
    <t>713111111</t>
  </si>
  <si>
    <t>Montáž izolace tepelné vrchem stropů volně kladenými rohožemi, pásy, dílci, deskami</t>
  </si>
  <si>
    <t>630434103</t>
  </si>
  <si>
    <t>Montáž tepelné izolace stropů rohožemi, pásy, dílci, deskami, bloky (izolační materiál ve specifikaci) vrchem bez překrytí lepenkou kladenými volně</t>
  </si>
  <si>
    <t>34</t>
  </si>
  <si>
    <t>63150981</t>
  </si>
  <si>
    <t>rohož izolační z minerální vlny lamelová s Al fólií 25kg/m3 tl 30mm</t>
  </si>
  <si>
    <t>1831711671</t>
  </si>
  <si>
    <t>91,69*1,02 'Přepočtené koeficientem množství</t>
  </si>
  <si>
    <t>35</t>
  </si>
  <si>
    <t>713111128</t>
  </si>
  <si>
    <t>Montáž izolace tepelné spodem stropů lepením celoplošně s mechanickým kotvením rohoží, pásů, dílců, desek</t>
  </si>
  <si>
    <t>-36034016</t>
  </si>
  <si>
    <t>Montáž tepelné izolace stropů rohožemi, pásy, dílci, deskami, bloky (izolační materiál ve specifikaci) rovných spodem lepením celoplošně s mechanickým kotvením</t>
  </si>
  <si>
    <t>36</t>
  </si>
  <si>
    <t>69311097</t>
  </si>
  <si>
    <t>geotextilie netkaná separační, filtrační, ochranná s převahou recyklovaných PES vláken 230g/m3</t>
  </si>
  <si>
    <t>-1932116169</t>
  </si>
  <si>
    <t>186,415*1,02 'Přepočtené koeficientem množství</t>
  </si>
  <si>
    <t>27</t>
  </si>
  <si>
    <t>713121111</t>
  </si>
  <si>
    <t>Montáž izolace tepelné podlah volně kladenými rohožemi, pásy, dílci, deskami 1 vrstva</t>
  </si>
  <si>
    <t>-473292115</t>
  </si>
  <si>
    <t>Montáž tepelné izolace podlah rohožemi, pásy, deskami, dílci, bloky (izolační materiál ve specifikaci) kladenými volně jednovrstvá</t>
  </si>
  <si>
    <t>28</t>
  </si>
  <si>
    <t>28376557</t>
  </si>
  <si>
    <t>deska polystyrénová pro snížení kročejového hluku (max. zatížení 6,5 kN/m2) tl 30mm</t>
  </si>
  <si>
    <t>-631999348</t>
  </si>
  <si>
    <t>29</t>
  </si>
  <si>
    <t>713151111</t>
  </si>
  <si>
    <t>Montáž izolace tepelné střech šikmých kladené volně mezi krokve rohoží, pásů, desek</t>
  </si>
  <si>
    <t>-1487240420</t>
  </si>
  <si>
    <t>Montáž tepelné izolace střech šikmých rohožemi, pásy, deskami (izolační materiál ve specifikaci) kladenými volně mezi krokve</t>
  </si>
  <si>
    <t>186,415*2</t>
  </si>
  <si>
    <t>30</t>
  </si>
  <si>
    <t>63141188</t>
  </si>
  <si>
    <t>deska tepelně izolační minerální do šikmých střech a stěn  λ=0,036-0,037 tl 100mm</t>
  </si>
  <si>
    <t>1205088831</t>
  </si>
  <si>
    <t>186,414705882353*1,02 'Přepočtené koeficientem množství</t>
  </si>
  <si>
    <t>31</t>
  </si>
  <si>
    <t>63141186</t>
  </si>
  <si>
    <t>deska tepelně izolační minerální do šikmých střech a stěn  λ=0,036-0,037 tl 80mm</t>
  </si>
  <si>
    <t>-548097530</t>
  </si>
  <si>
    <t>62</t>
  </si>
  <si>
    <t>998713101</t>
  </si>
  <si>
    <t>Přesun hmot tonážní pro izolace tepelné v objektech v do 6 m</t>
  </si>
  <si>
    <t>1765896726</t>
  </si>
  <si>
    <t>Přesun hmot pro izolace tepelné stanovený z hmotnosti přesunovaného materiálu vodorovná dopravní vzdálenost do 50 m v objektech výšky do 6 m</t>
  </si>
  <si>
    <t>725</t>
  </si>
  <si>
    <t>Zdravotechnika - zařizovací předměty</t>
  </si>
  <si>
    <t>725291211</t>
  </si>
  <si>
    <t>Doplňky zařízení koupelen a záchodů keramické mýdelník jednoduchý</t>
  </si>
  <si>
    <t>soubor</t>
  </si>
  <si>
    <t>577868765</t>
  </si>
  <si>
    <t>Doplňky zařízení koupelen a záchodů  keramické mýdelník jednoduchý</t>
  </si>
  <si>
    <t>18</t>
  </si>
  <si>
    <t>725291511</t>
  </si>
  <si>
    <t>Doplňky zařízení koupelen a záchodů plastové dávkovač tekutého mýdla na 350 ml</t>
  </si>
  <si>
    <t>1069814740</t>
  </si>
  <si>
    <t>Doplňky zařízení koupelen a záchodů  plastové dávkovač tekutého mýdla na 350 ml</t>
  </si>
  <si>
    <t>19</t>
  </si>
  <si>
    <t>725291621</t>
  </si>
  <si>
    <t>Doplňky zařízení koupelen a záchodů nerezové zásobník toaletních papírů</t>
  </si>
  <si>
    <t>1739853278</t>
  </si>
  <si>
    <t>Doplňky zařízení koupelen a záchodů  nerezové zásobník toaletních papírů d=300 mm</t>
  </si>
  <si>
    <t>20</t>
  </si>
  <si>
    <t>725291631</t>
  </si>
  <si>
    <t>Doplňky zařízení koupelen a záchodů nerezové zásobník papírových ručníků</t>
  </si>
  <si>
    <t>1144481904</t>
  </si>
  <si>
    <t>Doplňky zařízení koupelen a záchodů  nerezové zásobník papírových ručníků</t>
  </si>
  <si>
    <t>61</t>
  </si>
  <si>
    <t>998725101</t>
  </si>
  <si>
    <t>Přesun hmot tonážní pro zařizovací předměty v objektech v do 6 m</t>
  </si>
  <si>
    <t>2078181536</t>
  </si>
  <si>
    <t>Přesun hmot pro zařizovací předměty  stanovený z hmotnosti přesunovaného materiálu vodorovná dopravní vzdálenost do 50 m v objektech výšky do 6 m</t>
  </si>
  <si>
    <t>763</t>
  </si>
  <si>
    <t>Konstrukce suché výstavby</t>
  </si>
  <si>
    <t>41</t>
  </si>
  <si>
    <t>763112341</t>
  </si>
  <si>
    <t xml:space="preserve">SDK příčka </t>
  </si>
  <si>
    <t>431596028</t>
  </si>
  <si>
    <t>"ochranná geotextilie"
"tepelná izolace tl. 140 mm"
"nosná konstrukce stěny (dřevěné sloupky a trámky 140/140)"
"tepelná izolace tl. 100 mm - kladená mezi konstrukci"
"parozábrana - folie"
"vzduchová dutina tl. 40 mm"
"sádrokartonová deska tl. 15 mm"
"sádrová omítka"</t>
  </si>
  <si>
    <t>sádrokartonová příčka SDK 1.0</t>
  </si>
  <si>
    <t>(1,257+3,387+1,156)*1,250</t>
  </si>
  <si>
    <t>(3,350+0,880)*1,250</t>
  </si>
  <si>
    <t>42</t>
  </si>
  <si>
    <t>763311213</t>
  </si>
  <si>
    <t>Cementovláknitá příčka</t>
  </si>
  <si>
    <t>-1511993069</t>
  </si>
  <si>
    <t>"tenkovrstvá omítka vyztužená perlinkou tl. 5 mm"
"cementová deska tl. 15 mm"
"tepelná izolace kladená ve dvou vrstvách 2 x 80 mm na CW profily 50/80"
"nosná konstrukce stěny (dřevěné sloupky a trámky 140/140)"
"tepelná izolace tl. 100 mm - kladená mezi konstrukci"
"parozábrana - folie"
"vzduchová dutina tl. 40 mm"
"sádrokartonová deska tl. 15 mm"
"sádrová omítka"</t>
  </si>
  <si>
    <t>sádrokartonová příčka SDK 1.1</t>
  </si>
  <si>
    <t>-(1,036*1,250*2+1,038*1,250*2)</t>
  </si>
  <si>
    <t>(2,833+2,835)*1,250</t>
  </si>
  <si>
    <t>43</t>
  </si>
  <si>
    <t>763112351</t>
  </si>
  <si>
    <t>196253021</t>
  </si>
  <si>
    <t>"tenkovrstvá omítka vyztužená perlinkou tl. 5 mm"
"cementová deska tl. 15 mm"
"tepelná izolace kladená ve dvou vrstvách 2 x 80 mm na CW profily 50/80"
"nosná konstrukce stěny (dřevěné sloupky a trámky 140/140)"
"tepelná izolace tl. 100 mm - kladená mezi konstrukci"
"parozábrana - folie"
"vzduchová dutina tl. 40 mm"
"sádrokartonová deska tl. 15 mm - impregnovaná"</t>
  </si>
  <si>
    <t>sádrokartonová příčka SDK 1.2</t>
  </si>
  <si>
    <t>5,250*1,250</t>
  </si>
  <si>
    <t>-(1,130*1,250+1,067*0,80*2)</t>
  </si>
  <si>
    <t>44</t>
  </si>
  <si>
    <t>763112361</t>
  </si>
  <si>
    <t>-337311203</t>
  </si>
  <si>
    <t>"sádrová omítka tl. 3 mm"
"sádrokartonová deska tl. 15 mm"
"nosná kostra z CW profilů 50/80 (včetně prfilů pro zárubně)"
"tepelná izolace tl. 60 mm - minerální rohož"
"sádrokartonová deska tl. 15 mm"
"sádrová omítka tl. 3 mm"</t>
  </si>
  <si>
    <t>sádrokartonová příčka SDK 2 tl. 120 mm</t>
  </si>
  <si>
    <t>(4,923*3)*2,50</t>
  </si>
  <si>
    <t>0,495*2,50</t>
  </si>
  <si>
    <t>(0,995+0,120+8,605+0,120+0,995)*2,50</t>
  </si>
  <si>
    <t>(4,565)*2,50</t>
  </si>
  <si>
    <t>(1,30+1,60+0,995+0,120)*2,50</t>
  </si>
  <si>
    <t>-(0,60*1,97*2+0,80*1,97*5)</t>
  </si>
  <si>
    <t>45</t>
  </si>
  <si>
    <t>763112371</t>
  </si>
  <si>
    <t>SDK příčka</t>
  </si>
  <si>
    <t>-1707659692</t>
  </si>
  <si>
    <t>"sádrokartonová deska tl. 15 mm - impregnovaná"
"nosná kostra z CW profilů 80/100 (včetně profilů pro zárubně)"
"tepelná izolace tl. 60 mm - minerální rohož"
"sádrokartonová deska tl. 15 mm - impregnovaná"</t>
  </si>
  <si>
    <t xml:space="preserve">sádrokartonová příčka SDK 3 tl. 152 mm </t>
  </si>
  <si>
    <t>(4,50+4,40)*2,50</t>
  </si>
  <si>
    <t>-(0,60*1,97*2)</t>
  </si>
  <si>
    <t>46</t>
  </si>
  <si>
    <t>763112373</t>
  </si>
  <si>
    <t>2092168951</t>
  </si>
  <si>
    <t xml:space="preserve">sádrokartonová příčka SDK 4 tl. 144 mm </t>
  </si>
  <si>
    <t>(3,382*4+0,885+0,50+0,250+0,880)*2,50</t>
  </si>
  <si>
    <t>-(0,60*1,97*3)</t>
  </si>
  <si>
    <t>37</t>
  </si>
  <si>
    <t>763132112</t>
  </si>
  <si>
    <t>SDK podhled samostatný požární předěl 1xDF 15mm TI 60 mm 40 kg/m3 + TI v CD profilu EI Z/S 30/40 dvouvrstvá spodní kce CD+UD</t>
  </si>
  <si>
    <t>-874867371</t>
  </si>
  <si>
    <t>Podhled ze sádrokartonových desek – samostatný požární předěl  dvouvrstvá nosná konstrukce z ocelových profilů CD, UD s oboustrannou požární odolností celoplošná izolace a CD profily vyplněny izolací o objemové hmotnosti 40 kg/m3 jednoduše opláštěná deskou protipožární DF tl. 15 mm, TI tl. 60 mm 40 kg/m3, EI Z/S 30/40</t>
  </si>
  <si>
    <t>SDK podhled v podkroví</t>
  </si>
  <si>
    <t>156,540</t>
  </si>
  <si>
    <t>38</t>
  </si>
  <si>
    <t>763331113</t>
  </si>
  <si>
    <t>Cementovláknitý podhled desky 1x12,5 dvouvrstvá spodní kce profil CD+UD bez izolace EI 15</t>
  </si>
  <si>
    <t>1042942443</t>
  </si>
  <si>
    <t>Podhled z cementovláknitých nebo cementových desek  dvouvrstvá zavěšená spodní konstrukce z ocelových profilů CD, UD jednoduše opláštěná deskou tl. 12,5 mm, bez izolace, EI 15</t>
  </si>
  <si>
    <t>zateplení předsazené části 2. NP</t>
  </si>
  <si>
    <t>10,76*1,570</t>
  </si>
  <si>
    <t>39</t>
  </si>
  <si>
    <t>63152140</t>
  </si>
  <si>
    <t>pás tepelně izolační univerzální λ=0,036 tl 200mm</t>
  </si>
  <si>
    <t>-334158393</t>
  </si>
  <si>
    <t>40</t>
  </si>
  <si>
    <t>998763401</t>
  </si>
  <si>
    <t>Přesun hmot procentní pro sádrokartonové konstrukce v objektech v do 6 m</t>
  </si>
  <si>
    <t>%</t>
  </si>
  <si>
    <t>38626993</t>
  </si>
  <si>
    <t>Přesun hmot pro konstrukce montované z desek  stanovený procentní sazbou (%) z ceny vodorovná dopravní vzdálenost do 50 m v objektech výšky do 6 m</t>
  </si>
  <si>
    <t>766</t>
  </si>
  <si>
    <t>Konstrukce truhlářské</t>
  </si>
  <si>
    <t>52</t>
  </si>
  <si>
    <t>766231113</t>
  </si>
  <si>
    <t>Montáž sklápěcích půdních schodů</t>
  </si>
  <si>
    <t>-2094514907</t>
  </si>
  <si>
    <t>Montáž sklápěcich schodů  na půdu s vyřezáním otvoru a kompletizací</t>
  </si>
  <si>
    <t>53</t>
  </si>
  <si>
    <t>61233172</t>
  </si>
  <si>
    <t>schody stahovací kovové a plechovým víkem s vnitřní protipožární,protihlukovou a zateplovací vložkou - 70x50cm</t>
  </si>
  <si>
    <t>1569542743</t>
  </si>
  <si>
    <t>půdní výlez 600 x 1200 mm</t>
  </si>
  <si>
    <t>47</t>
  </si>
  <si>
    <t>766660001</t>
  </si>
  <si>
    <t>Montáž dveřních křídel otvíravých jednokřídlových š do 0,8 m do ocelové zárubně</t>
  </si>
  <si>
    <t>1350878742</t>
  </si>
  <si>
    <t>Montáž dveřních křídel dřevěných nebo plastových otevíravých do ocelové zárubně povrchově upravených jednokřídlových, šířky do 800 mm</t>
  </si>
  <si>
    <t>48</t>
  </si>
  <si>
    <t>61162086</t>
  </si>
  <si>
    <t>dveře jednokřídlé dřevotřískové povrch laminátový plné 800x1970/2100mm</t>
  </si>
  <si>
    <t>-882735763</t>
  </si>
  <si>
    <t>"povrch HPL lamino"
"zárubně ocelové šířky 110 a 160 mm dle tl. stěny"
"zámek dozický"
"s prahem"
"barevný odstín dveří světle šedý (cca RAL 7035 Light Grey)
"odstín zárubní cca. RAL 9007"</t>
  </si>
  <si>
    <t>49</t>
  </si>
  <si>
    <t>61162084</t>
  </si>
  <si>
    <t>dveře jednokřídlé dřevotřískové povrch laminátový plné 600x1970/2100mm</t>
  </si>
  <si>
    <t>1909225477</t>
  </si>
  <si>
    <t>"povrch HPL lamino"
"zárubně ocelové šířky 110 a 160 mm dle tl. stěny"
"zámek dozický"
"bez prahu s přechodvou lištou"
"s větrací mřížkou"
"barevný odstín dveří světle šedý (cca RAL 7035 Light Grey)
"odstín zárubní cca. RAL 9007"</t>
  </si>
  <si>
    <t>50</t>
  </si>
  <si>
    <t>766682111</t>
  </si>
  <si>
    <t>Montáž zárubní obložkových pro dveře jednokřídlové tl stěny do 170 mm</t>
  </si>
  <si>
    <t>-685323</t>
  </si>
  <si>
    <t>Montáž zárubní dřevěných, plastových nebo z lamina  obložkových, pro dveře jednokřídlové, tloušťky stěny do 170 mm</t>
  </si>
  <si>
    <t>51</t>
  </si>
  <si>
    <t>61182258</t>
  </si>
  <si>
    <t>zárubeň obložková pro dveře 1křídlé 600,700,800,900x1970mm tl 60-170mm dub,buk</t>
  </si>
  <si>
    <t>328601634</t>
  </si>
  <si>
    <t>54</t>
  </si>
  <si>
    <t>766694112</t>
  </si>
  <si>
    <t>Montáž parapetních desek dřevěných nebo plastových šířky do 30 cm délky do 1,6 m</t>
  </si>
  <si>
    <t>985516068</t>
  </si>
  <si>
    <t>Montáž ostatních truhlářských konstrukcí parapetních desek dřevěných nebo plastových šířky do 300 mm, délky přes 1000 do 1600 mm</t>
  </si>
  <si>
    <t>T/16</t>
  </si>
  <si>
    <t>T/17</t>
  </si>
  <si>
    <t>T/19</t>
  </si>
  <si>
    <t>55</t>
  </si>
  <si>
    <t>61140078</t>
  </si>
  <si>
    <t>parapet plastový vnitřní – š 200mm, barva bílá</t>
  </si>
  <si>
    <t>-1498731545</t>
  </si>
  <si>
    <t>4*1,04</t>
  </si>
  <si>
    <t>1*1,13</t>
  </si>
  <si>
    <t>2*1,06</t>
  </si>
  <si>
    <t>60</t>
  </si>
  <si>
    <t>998766101</t>
  </si>
  <si>
    <t>Přesun hmot tonážní pro konstrukce truhlářské v objektech v do 6 m</t>
  </si>
  <si>
    <t>871109454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</si>
  <si>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</si>
  <si>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</si>
  <si>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</si>
  <si>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56</t>
  </si>
  <si>
    <t>767165111</t>
  </si>
  <si>
    <t>Montáž zábradlí rovného madla z trubek nebo tenkostěnných profilů šroubovaného</t>
  </si>
  <si>
    <t>1923227224</t>
  </si>
  <si>
    <t xml:space="preserve">
D+M dřevěné kruhové schodišťové madlo průměru 60 mm
"včetně kotevních prvků (kotvení do zdiva)"
"ošetřit ochranným nátěrem, mořením v odstínu světle hnědé (teak)"</t>
  </si>
  <si>
    <t>3,450</t>
  </si>
  <si>
    <t>57</t>
  </si>
  <si>
    <t>14011038</t>
  </si>
  <si>
    <t>trubka ocelová bezešvá hladká jakost 11 353 60,3x10mm</t>
  </si>
  <si>
    <t>1151535280</t>
  </si>
  <si>
    <t>58</t>
  </si>
  <si>
    <t>767165114.1</t>
  </si>
  <si>
    <t>D+M dřevěné madlo</t>
  </si>
  <si>
    <t>1334373886</t>
  </si>
  <si>
    <t>"zakrytí příčky v zrdcadle schodiště, která tvoří zábradlí"
"sražení hran"
"včetně kotevních prvků"
"ošetřit ochranným nátěrem, mořením v odstínu světle hnědé (teak)"</t>
  </si>
  <si>
    <t>T/20</t>
  </si>
  <si>
    <t>3,150</t>
  </si>
  <si>
    <t>59</t>
  </si>
  <si>
    <t>998767101</t>
  </si>
  <si>
    <t>Přesun hmot tonážní pro zámečnické konstrukce v objektech v do 6 m</t>
  </si>
  <si>
    <t>666773973</t>
  </si>
  <si>
    <t>Přesun hmot pro zámečnické konstrukce  stanovený z hmotnosti přesunovaného materiálu vodorovná dopravní vzdálenost do 50 m v objektech výšky do 6 m</t>
  </si>
  <si>
    <t>771</t>
  </si>
  <si>
    <t>Podlahy z dlaždic</t>
  </si>
  <si>
    <t>64</t>
  </si>
  <si>
    <t>771274113</t>
  </si>
  <si>
    <t>Montáž obkladů stupnic z dlaždic keramických flexibilní lepidlo š do 300 mm</t>
  </si>
  <si>
    <t>1591249710</t>
  </si>
  <si>
    <t>Montáž obkladů schodišť z dlaždic keramických lepených flexibilním lepidlem stupnic hladkých, šířky přes 250 do 300 mm</t>
  </si>
  <si>
    <t>77</t>
  </si>
  <si>
    <t>59761337</t>
  </si>
  <si>
    <t>schodovka protiskluzná šířky 300mm</t>
  </si>
  <si>
    <t>800618852</t>
  </si>
  <si>
    <t>20,0*0,995*0,30*1,02</t>
  </si>
  <si>
    <t>6,089*1,1 'Přepočtené koeficientem množství</t>
  </si>
  <si>
    <t>66</t>
  </si>
  <si>
    <t>771274232</t>
  </si>
  <si>
    <t>Montáž obkladů podstupnic z dlaždic hladkých keramických flexibilní lepidlo v do 200 mm</t>
  </si>
  <si>
    <t>-290985585</t>
  </si>
  <si>
    <t>Montáž obkladů schodišť z dlaždic keramických lepených flexibilním lepidlem podstupnic hladkých, výšky přes 150 do 200 mm</t>
  </si>
  <si>
    <t>68</t>
  </si>
  <si>
    <t>59761279</t>
  </si>
  <si>
    <t>dlažba keramická hutná hladká do interiéru</t>
  </si>
  <si>
    <t>890595292</t>
  </si>
  <si>
    <t xml:space="preserve">dlažba keramická hutná hladká do interiéru </t>
  </si>
  <si>
    <t>22*0,995*0,30*1,02</t>
  </si>
  <si>
    <t>69</t>
  </si>
  <si>
    <t>771474112</t>
  </si>
  <si>
    <t>Montáž soklů z dlaždic keramických rovných flexibilní lepidlo v do 90 mm</t>
  </si>
  <si>
    <t>-523083280</t>
  </si>
  <si>
    <t>Montáž soklů z dlaždic keramických lepených flexibilním lepidlem rovných, výšky přes 65 do 90 mm</t>
  </si>
  <si>
    <t xml:space="preserve">"207" 0,995*2+1,60*2-0,60 </t>
  </si>
  <si>
    <t>"211" 0,90*2+1,562*2-0,60</t>
  </si>
  <si>
    <t>70</t>
  </si>
  <si>
    <t>59761338</t>
  </si>
  <si>
    <t>sokl-dlažba keramická slinutá hladká do interiéru i exteriéru 445x85mm</t>
  </si>
  <si>
    <t>765136974</t>
  </si>
  <si>
    <t>45,169*1,1 'Přepočtené koeficientem množství</t>
  </si>
  <si>
    <t>71</t>
  </si>
  <si>
    <t>771474132</t>
  </si>
  <si>
    <t>Montáž soklů z dlaždic keramických schodišťových stupňovitých flexibilní lepidlo v do 90 mm</t>
  </si>
  <si>
    <t>-1702749532</t>
  </si>
  <si>
    <t>Montáž soklů z dlaždic keramických lepených flexibilním lepidlem schodišťových stupňovitých, výšky přes 65 do 90 mm</t>
  </si>
  <si>
    <t xml:space="preserve">"postupnice" 22*0,17150 </t>
  </si>
  <si>
    <t xml:space="preserve">"stupnice" 20*0,30 </t>
  </si>
  <si>
    <t>"podesta" 1,0*2+2,285</t>
  </si>
  <si>
    <t>72</t>
  </si>
  <si>
    <t>1440935276</t>
  </si>
  <si>
    <t>71,2345454545455*1,1 'Přepočtené koeficientem množství</t>
  </si>
  <si>
    <t>74</t>
  </si>
  <si>
    <t>771574113</t>
  </si>
  <si>
    <t>Montáž podlah keramických hladkých lepených flexibilním lepidlem do 19 ks/m2</t>
  </si>
  <si>
    <t>1677493072</t>
  </si>
  <si>
    <t>Montáž podlah z dlaždic keramických lepených flexibilním lepidlem maloformátových hladkých přes 12 do 19 ks/m2</t>
  </si>
  <si>
    <t>"K3 - soc. místnosti ve 2. NP"</t>
  </si>
  <si>
    <t xml:space="preserve">"207" 1,370 </t>
  </si>
  <si>
    <t xml:space="preserve">"209a" 3,590 </t>
  </si>
  <si>
    <t xml:space="preserve">"209b" 1,530 </t>
  </si>
  <si>
    <t xml:space="preserve">"210a" 3,570 </t>
  </si>
  <si>
    <t xml:space="preserve">"210b" 1,590 </t>
  </si>
  <si>
    <t>"211" 1,420</t>
  </si>
  <si>
    <t xml:space="preserve">"dlažba schodiště" </t>
  </si>
  <si>
    <t xml:space="preserve"> 1,0*2,285</t>
  </si>
  <si>
    <t>75</t>
  </si>
  <si>
    <t>59761003</t>
  </si>
  <si>
    <t>dlažba keramická hutná hladká do interiéru přes 9 do 12ks/m2</t>
  </si>
  <si>
    <t>191799607</t>
  </si>
  <si>
    <t>78</t>
  </si>
  <si>
    <t>771577154</t>
  </si>
  <si>
    <t>Příplatek k montáži podlah keramických do malty za spárování tmelem dvousložkovým</t>
  </si>
  <si>
    <t>-210271126</t>
  </si>
  <si>
    <t>Montáž podlah z dlaždic keramických kladených do malty Příplatek k cenám za dvousložkový spárovací tmel</t>
  </si>
  <si>
    <t>79</t>
  </si>
  <si>
    <t>998771101</t>
  </si>
  <si>
    <t>Přesun hmot tonážní pro podlahy z dlaždic v objektech v do 6 m</t>
  </si>
  <si>
    <t>2093158239</t>
  </si>
  <si>
    <t>Přesun hmot pro podlahy z dlaždic stanovený z hmotnosti přesunovaného materiálu vodorovná dopravní vzdálenost do 50 m v objektech výšky do 6 m</t>
  </si>
  <si>
    <t>775</t>
  </si>
  <si>
    <t>Podlahy skládané</t>
  </si>
  <si>
    <t>25</t>
  </si>
  <si>
    <t>775591197</t>
  </si>
  <si>
    <t>Montáž parozábrany se samolepícím proužkem pro plovoucí podlahy</t>
  </si>
  <si>
    <t>1063123074</t>
  </si>
  <si>
    <t>Ostatní prvky pro plovoucí podlahy  montáž parozábrany se samolepícím proužkem</t>
  </si>
  <si>
    <t>26</t>
  </si>
  <si>
    <t>61155367</t>
  </si>
  <si>
    <t>podložka izolační z pěnového PE s parozábranou 2mm na povrchu s LDPE fólií 0,2mm a samolepícím proužkem 15mm celková š 1,1m</t>
  </si>
  <si>
    <t>-869434668</t>
  </si>
  <si>
    <t>776</t>
  </si>
  <si>
    <t>Podlahy povlakové</t>
  </si>
  <si>
    <t>82</t>
  </si>
  <si>
    <t>776221111</t>
  </si>
  <si>
    <t>Lepení pásů z PVC standardním lepidlem</t>
  </si>
  <si>
    <t>-2071942665</t>
  </si>
  <si>
    <t>Montáž podlahovin z PVC lepením standardním lepidlem z pásů standardních</t>
  </si>
  <si>
    <t>"C3"</t>
  </si>
  <si>
    <t xml:space="preserve">"201" 11,090 </t>
  </si>
  <si>
    <t xml:space="preserve">"202" 14,780 </t>
  </si>
  <si>
    <t xml:space="preserve">"203" 14,730 </t>
  </si>
  <si>
    <t xml:space="preserve">"204" 11,090 </t>
  </si>
  <si>
    <t xml:space="preserve">"205" 11,350 </t>
  </si>
  <si>
    <t>"206" 1,30</t>
  </si>
  <si>
    <t>"208" 14,280</t>
  </si>
  <si>
    <t>83</t>
  </si>
  <si>
    <t>28411000</t>
  </si>
  <si>
    <t>PVC heterogenní zátěžová antibakteriální tl 2,25mm, nášlapná vrstva 0,90mm, třída zátěže 34/43, otlak do 0,03mm, R10, hořlavost Bfl S1</t>
  </si>
  <si>
    <t>-348294935</t>
  </si>
  <si>
    <t>78,62*1,1 'Přepočtené koeficientem množství</t>
  </si>
  <si>
    <t>80</t>
  </si>
  <si>
    <t>776421111</t>
  </si>
  <si>
    <t>Montáž obvodových lišt lepením</t>
  </si>
  <si>
    <t>-1115851831</t>
  </si>
  <si>
    <t>Montáž lišt obvodových lepených</t>
  </si>
  <si>
    <t xml:space="preserve">"201" 2,250*2+4,923*2-0,80 </t>
  </si>
  <si>
    <t xml:space="preserve">"202" 3,0*2+4,923*2-0,80 </t>
  </si>
  <si>
    <t xml:space="preserve">"203" 2,99*2+4,923*2-0,80 </t>
  </si>
  <si>
    <t xml:space="preserve">"204" 2,250*2+4,923*2-0,80 </t>
  </si>
  <si>
    <t>"205" 8,605*2+1,30*2-0,8*5-0,6*4-0,995</t>
  </si>
  <si>
    <t xml:space="preserve">"206" 0,995*2+1,30*2-0,60 </t>
  </si>
  <si>
    <t>"208" 4,565*2+3,382*2-0,80</t>
  </si>
  <si>
    <t>81</t>
  </si>
  <si>
    <t>28411003</t>
  </si>
  <si>
    <t>lišta soklová PVC 30x30mm</t>
  </si>
  <si>
    <t>-997450230</t>
  </si>
  <si>
    <t>88,663*1,02 'Přepočtené koeficientem množství</t>
  </si>
  <si>
    <t>3</t>
  </si>
  <si>
    <t>776431211</t>
  </si>
  <si>
    <t>Montáž schodišťových hran šroubovaných</t>
  </si>
  <si>
    <t>-1409388933</t>
  </si>
  <si>
    <t>Montáž schodišťových hran kovových nebo plastových šroubovaných</t>
  </si>
  <si>
    <t>0,995*22</t>
  </si>
  <si>
    <t>59054142</t>
  </si>
  <si>
    <t>profil schodový protiskluzový ušlechtilá ocel V2A R10 V6 5x1000mm</t>
  </si>
  <si>
    <t>480357188</t>
  </si>
  <si>
    <t>21,89*1,02 'Přepočtené koeficientem množství</t>
  </si>
  <si>
    <t>63</t>
  </si>
  <si>
    <t>998776101</t>
  </si>
  <si>
    <t>Přesun hmot tonážní pro podlahy povlakové v objektech v do 6 m</t>
  </si>
  <si>
    <t>725078264</t>
  </si>
  <si>
    <t>Přesun hmot pro podlahy povlakové  stanovený z hmotnosti přesunovaného materiálu vodorovná dopravní vzdálenost do 50 m v objektech výšky do 6 m</t>
  </si>
  <si>
    <t>781</t>
  </si>
  <si>
    <t>Dokončovací práce - obklady</t>
  </si>
  <si>
    <t>84</t>
  </si>
  <si>
    <t>781473113</t>
  </si>
  <si>
    <t>Montáž obkladů vnitřních keramických hladkých do 19 ks/m2 lepených standardním lepidlem</t>
  </si>
  <si>
    <t>-1497263245</t>
  </si>
  <si>
    <t>Montáž obkladů vnitřních stěn z dlaždic keramických lepených standardním lepidlem hladkých přes 12 do 19 ks/m2</t>
  </si>
  <si>
    <t>"209a"</t>
  </si>
  <si>
    <t xml:space="preserve">(1,250+3,382)*2*2,10 </t>
  </si>
  <si>
    <t xml:space="preserve">-(0,60*1,97*3+1,067*0,40) </t>
  </si>
  <si>
    <t>"209b"</t>
  </si>
  <si>
    <t xml:space="preserve">(0,885+1,70)*2*2,10 </t>
  </si>
  <si>
    <t xml:space="preserve">-(0,60*1,97) </t>
  </si>
  <si>
    <t>"210a"</t>
  </si>
  <si>
    <t xml:space="preserve">-(0,60*1,97*2+1,068*0,40) </t>
  </si>
  <si>
    <t>"210b"</t>
  </si>
  <si>
    <t xml:space="preserve">(0,880+1,75)*2*2,10 </t>
  </si>
  <si>
    <t>-0,60*1,97</t>
  </si>
  <si>
    <t>85</t>
  </si>
  <si>
    <t>59761071</t>
  </si>
  <si>
    <t>obklad keramický hladký přes 12 do 19ks/m2</t>
  </si>
  <si>
    <t>-1298701170</t>
  </si>
  <si>
    <t>51,683*1,1 'Přepočtené koeficientem množství</t>
  </si>
  <si>
    <t>86</t>
  </si>
  <si>
    <t>781493511</t>
  </si>
  <si>
    <t>Plastové profily ukončovací lepené standardním lepidlem</t>
  </si>
  <si>
    <t>1757841724</t>
  </si>
  <si>
    <t>Obklad - dokončující práce profily ukončovací lepené standardním lepidlem ukončovací</t>
  </si>
  <si>
    <t>87</t>
  </si>
  <si>
    <t>998781101</t>
  </si>
  <si>
    <t>Přesun hmot tonážní pro obklady keramické v objektech v do 6 m</t>
  </si>
  <si>
    <t>-1898291564</t>
  </si>
  <si>
    <t>Přesun hmot pro obklady keramické  stanovený z hmotnosti přesunovaného materiálu vodorovná dopravní vzdálenost do 50 m v objektech výšky do 6 m</t>
  </si>
  <si>
    <t>784</t>
  </si>
  <si>
    <t>Dokončovací práce - malby a tapety</t>
  </si>
  <si>
    <t>88</t>
  </si>
  <si>
    <t>784111001</t>
  </si>
  <si>
    <t>Oprášení (ometení ) podkladu v místnostech výšky do 3,80 m</t>
  </si>
  <si>
    <t>-2006035366</t>
  </si>
  <si>
    <t>Oprášení (ometení) podkladu v místnostech výšky do 3,80 m</t>
  </si>
  <si>
    <t>"stropy 2 NP" 156,54</t>
  </si>
  <si>
    <t>"2 NP"</t>
  </si>
  <si>
    <t>(11,150-0,30-0,365)*0,50*2</t>
  </si>
  <si>
    <t>12,250*0,50</t>
  </si>
  <si>
    <t>"štít"</t>
  </si>
  <si>
    <t xml:space="preserve">12,250*4,614 </t>
  </si>
  <si>
    <t>"stěny 2. NP"</t>
  </si>
  <si>
    <t>12,538+1,90+3,443+76,454*2+19,886*2+36,562*2</t>
  </si>
  <si>
    <t>89</t>
  </si>
  <si>
    <t>784111011</t>
  </si>
  <si>
    <t>Obroušení podkladu omítnutého v místnostech výšky do 3,80 m</t>
  </si>
  <si>
    <t>-1563043854</t>
  </si>
  <si>
    <t>Obroušení podkladu omítky v místnostech výšky do 3,80 m</t>
  </si>
  <si>
    <t>90</t>
  </si>
  <si>
    <t>784181101</t>
  </si>
  <si>
    <t>Základní akrylátová jednonásobná penetrace podkladu v místnostech výšky do 3,80m</t>
  </si>
  <si>
    <t>1078134549</t>
  </si>
  <si>
    <t>Penetrace podkladu jednonásobná základní akrylátová v místnostech výšky do 3,80 m</t>
  </si>
  <si>
    <t>91</t>
  </si>
  <si>
    <t>784221101</t>
  </si>
  <si>
    <t>Dvojnásobné bílé malby ze směsí za sucha dobře otěruvzdorných v místnostech do 3,80 m</t>
  </si>
  <si>
    <t>-750953020</t>
  </si>
  <si>
    <t>Malby z malířských směsí otěruvzdorných za sucha dvojnásobné, bílé za sucha otěruvzdorné dobře v místnostech výšky do 3,80 m</t>
  </si>
  <si>
    <t>SO 02 - ZTI</t>
  </si>
  <si>
    <t xml:space="preserve">    721 - Zdravotechnika - vnitřní kanalizace</t>
  </si>
  <si>
    <t xml:space="preserve">    722 - Zdravotechnika - vnitřní vodovod</t>
  </si>
  <si>
    <t>721</t>
  </si>
  <si>
    <t>Zdravotechnika - vnitřní kanalizace</t>
  </si>
  <si>
    <t>721174025</t>
  </si>
  <si>
    <t>Potrubí kanalizační z PP odpadní DN 110</t>
  </si>
  <si>
    <t>650907665</t>
  </si>
  <si>
    <t>Potrubí z trub polypropylenových odpadní (svislé) DN 110</t>
  </si>
  <si>
    <t>40*0,5 'Přepočtené koeficientem množství</t>
  </si>
  <si>
    <t>721174042</t>
  </si>
  <si>
    <t>Potrubí kanalizační z PP připojovací DN 40</t>
  </si>
  <si>
    <t>-1393587692</t>
  </si>
  <si>
    <t>Potrubí z trub polypropylenových připojovací DN 40</t>
  </si>
  <si>
    <t>18*0,5 'Přepočtené koeficientem množství</t>
  </si>
  <si>
    <t>721174043</t>
  </si>
  <si>
    <t>Potrubí kanalizační z PP připojovací DN 50</t>
  </si>
  <si>
    <t>1776438913</t>
  </si>
  <si>
    <t>Potrubí z trub polypropylenových připojovací DN 50</t>
  </si>
  <si>
    <t>13*0,5 'Přepočtené koeficientem množství</t>
  </si>
  <si>
    <t>721194104</t>
  </si>
  <si>
    <t>Vyvedení a upevnění odpadních výpustek DN 40</t>
  </si>
  <si>
    <t>956444154</t>
  </si>
  <si>
    <t>Vyměření přípojek na potrubí vyvedení a upevnění odpadních výpustek DN 40</t>
  </si>
  <si>
    <t>6*0,5 'Přepočtené koeficientem množství</t>
  </si>
  <si>
    <t>721194105</t>
  </si>
  <si>
    <t>Vyvedení a upevnění odpadních výpustek DN 50</t>
  </si>
  <si>
    <t>-1746213502</t>
  </si>
  <si>
    <t>Vyměření přípojek na potrubí vyvedení a upevnění odpadních výpustek DN 50</t>
  </si>
  <si>
    <t>5*0,5 'Přepočtené koeficientem množství</t>
  </si>
  <si>
    <t>721194109</t>
  </si>
  <si>
    <t>Vyvedení a upevnění odpadních výpustek DN 100</t>
  </si>
  <si>
    <t>592535251</t>
  </si>
  <si>
    <t>Vyměření přípojek na potrubí vyvedení a upevnění odpadních výpustek DN 100</t>
  </si>
  <si>
    <t>721211912</t>
  </si>
  <si>
    <t>Montáž vpustí podlahových DN 50/75</t>
  </si>
  <si>
    <t>2056152647</t>
  </si>
  <si>
    <t>Podlahové vpusti montáž podlahových vpustí DN 50/75</t>
  </si>
  <si>
    <t>55161722</t>
  </si>
  <si>
    <t>vpusť podlahová s kulovým kloubem a zápachovou uzávěrkou vodorovný odtok DN 50/75</t>
  </si>
  <si>
    <t>-1821153369</t>
  </si>
  <si>
    <t>721226511</t>
  </si>
  <si>
    <t>Zápachová uzávěrka podomítková pro pračku a myčku DN 40</t>
  </si>
  <si>
    <t>-909718945</t>
  </si>
  <si>
    <t>Zápachové uzávěrky podomítkové (Pe) s krycí deskou pro pračku a myčku DN 40</t>
  </si>
  <si>
    <t>721273151</t>
  </si>
  <si>
    <t>Hlavice ventilační polypropylen PP DN 50</t>
  </si>
  <si>
    <t>-1204417941</t>
  </si>
  <si>
    <t>Ventilační hlavice z polypropylenu (PP) DN 50</t>
  </si>
  <si>
    <t>721273153</t>
  </si>
  <si>
    <t>Hlavice ventilační polypropylen PP DN 110</t>
  </si>
  <si>
    <t>-2004991793</t>
  </si>
  <si>
    <t>Ventilační hlavice z polypropylenu (PP) DN 110</t>
  </si>
  <si>
    <t>721290112</t>
  </si>
  <si>
    <t>Zkouška těsnosti potrubí kanalizace vodou do DN 200</t>
  </si>
  <si>
    <t>-2053862637</t>
  </si>
  <si>
    <t>Zkouška těsnosti kanalizace  v objektech vodou DN 150 nebo DN 200</t>
  </si>
  <si>
    <t>246*0,5 'Přepočtené koeficientem množství</t>
  </si>
  <si>
    <t>998721102</t>
  </si>
  <si>
    <t>Přesun hmot tonážní pro vnitřní kanalizace v objektech v do 12 m</t>
  </si>
  <si>
    <t>1496414001</t>
  </si>
  <si>
    <t>Přesun hmot pro vnitřní kanalizace  stanovený z hmotnosti přesunovaného materiálu vodorovná dopravní vzdálenost do 50 m v objektech výšky přes 6 do 12 m</t>
  </si>
  <si>
    <t>722</t>
  </si>
  <si>
    <t>Zdravotechnika - vnitřní vodovod</t>
  </si>
  <si>
    <t>722176112</t>
  </si>
  <si>
    <t>Montáž potrubí plastové spojované svary polyfuzně do D 20 mm</t>
  </si>
  <si>
    <t>-674349717</t>
  </si>
  <si>
    <t>Montáž potrubí z plastových trub  svařovaných polyfuzně D přes 16 do 20 mm</t>
  </si>
  <si>
    <t>95*0,5 'Přepočtené koeficientem množství</t>
  </si>
  <si>
    <t>28615152</t>
  </si>
  <si>
    <t>trubka vodovodní tlaková PPR řada PN 20 D 20mm dl 4m</t>
  </si>
  <si>
    <t>-561076513</t>
  </si>
  <si>
    <t>722176114</t>
  </si>
  <si>
    <t>Montáž potrubí plastové spojované svary polyfuzně do D 32 mm</t>
  </si>
  <si>
    <t>-360441148</t>
  </si>
  <si>
    <t>Montáž potrubí z plastových trub  svařovaných polyfuzně D přes 25 do 32 mm</t>
  </si>
  <si>
    <t>15*0,5 'Přepočtené koeficientem množství</t>
  </si>
  <si>
    <t>28615155</t>
  </si>
  <si>
    <t>trubka vodovodní tlaková PPR řada PN 20 D 32mm dl 4m</t>
  </si>
  <si>
    <t>1504756232</t>
  </si>
  <si>
    <t>722181251</t>
  </si>
  <si>
    <t>Ochrana vodovodního potrubí přilepenými termoizolačními trubicemi z PE tl do 25 mm DN do 22 mm</t>
  </si>
  <si>
    <t>-2059447567</t>
  </si>
  <si>
    <t>Ochrana potrubí  termoizolačními trubicemi z pěnového polyetylenu PE přilepenými v příčných a podélných spojích, tloušťky izolace přes 20 do 25 mm, vnitřního průměru izolace DN do 22 mm</t>
  </si>
  <si>
    <t>722181252</t>
  </si>
  <si>
    <t>Ochrana vodovodního potrubí přilepenými termoizolačními trubicemi z PE tl do 25 mm DN do 45 mm</t>
  </si>
  <si>
    <t>-782707182</t>
  </si>
  <si>
    <t>Ochrana potrubí  termoizolačními trubicemi z pěnového polyetylenu PE přilepenými v příčných a podélných spojích, tloušťky izolace přes 20 do 25 mm, vnitřního průměru izolace DN přes 22 do 45 mm</t>
  </si>
  <si>
    <t>35*0,5 'Přepočtené koeficientem množství</t>
  </si>
  <si>
    <t>722190401</t>
  </si>
  <si>
    <t>Vyvedení a upevnění výpustku do DN 25</t>
  </si>
  <si>
    <t>85318923</t>
  </si>
  <si>
    <t>Zřízení přípojek na potrubí  vyvedení a upevnění výpustek do DN 25</t>
  </si>
  <si>
    <t>29*0,5 'Přepočtené koeficientem množství</t>
  </si>
  <si>
    <t>722220111</t>
  </si>
  <si>
    <t>Nástěnka pro výtokový ventil G 1/2 s jedním závitem</t>
  </si>
  <si>
    <t>1315216794</t>
  </si>
  <si>
    <t>Armatury s jedním závitem nástěnky pro výtokový ventil G 1/2</t>
  </si>
  <si>
    <t>722232043</t>
  </si>
  <si>
    <t>Kohout kulový přímý G 1/2 PN 42 do 185°C vnitřní závit</t>
  </si>
  <si>
    <t>1002188066</t>
  </si>
  <si>
    <t>Armatury se dvěma závity kulové kohouty PN 42 do 185 °C přímé vnitřní závit G 1/2</t>
  </si>
  <si>
    <t>4*0,5 'Přepočtené koeficientem množství</t>
  </si>
  <si>
    <t>722290226</t>
  </si>
  <si>
    <t>Zkouška těsnosti vodovodního potrubí závitového do DN 50</t>
  </si>
  <si>
    <t>-31763774</t>
  </si>
  <si>
    <t>Zkoušky, proplach a desinfekce vodovodního potrubí  zkoušky těsnosti vodovodního potrubí závitového do DN 50</t>
  </si>
  <si>
    <t>131*0,5 'Přepočtené koeficientem množství</t>
  </si>
  <si>
    <t>722290234</t>
  </si>
  <si>
    <t>Proplach a dezinfekce vodovodního potrubí do DN 80</t>
  </si>
  <si>
    <t>151974767</t>
  </si>
  <si>
    <t>Zkoušky, proplach a desinfekce vodovodního potrubí  proplach a desinfekce vodovodního potrubí do DN 80</t>
  </si>
  <si>
    <t>998722101</t>
  </si>
  <si>
    <t>Přesun hmot tonážní pro vnitřní vodovod v objektech v do 6 m</t>
  </si>
  <si>
    <t>-506987954</t>
  </si>
  <si>
    <t>Přesun hmot pro vnitřní vodovod  stanovený z hmotnosti přesunovaného materiálu vodorovná dopravní vzdálenost do 50 m v objektech výšky do 6 m</t>
  </si>
  <si>
    <t>725112022</t>
  </si>
  <si>
    <t>Klozet keramický závěsný na nosné stěny s hlubokým splachováním odpad vodorovný</t>
  </si>
  <si>
    <t>925497457</t>
  </si>
  <si>
    <t>Zařízení záchodů klozety keramické závěsné na nosné stěny s hlubokým splachováním odpad vodorovný</t>
  </si>
  <si>
    <t>725211616</t>
  </si>
  <si>
    <t>Umyvadlo keramické bílé šířky 550 mm s krytem na sifon připevněné na stěnu šrouby</t>
  </si>
  <si>
    <t>1700146391</t>
  </si>
  <si>
    <t>Umyvadla keramická bílá bez výtokových armatur připevněná na stěnu šrouby s krytem na sifon (polosloupem) 550 mm</t>
  </si>
  <si>
    <t>725241213</t>
  </si>
  <si>
    <t>Vanička sprchová z litého polymermramoru čtvercová 900x900 mm</t>
  </si>
  <si>
    <t>-550433305</t>
  </si>
  <si>
    <t>Sprchové vaničky z litého polymermramoru čtvercové 900x900 mm</t>
  </si>
  <si>
    <t>725311121</t>
  </si>
  <si>
    <t>Dřez jednoduchý nerezový se zápachovou uzávěrkou s odkapávací plochou 560x480 mm a miskou</t>
  </si>
  <si>
    <t>-1116259431</t>
  </si>
  <si>
    <t>Dřezy bez výtokových armatur jednoduché se zápachovou uzávěrkou nerezové s odkapávací plochou 560x480 mm a miskou</t>
  </si>
  <si>
    <t>725331111</t>
  </si>
  <si>
    <t>Výlevka bez výtokových armatur keramická se sklopnou plastovou mřížkou 500 mm</t>
  </si>
  <si>
    <t>-573359745</t>
  </si>
  <si>
    <t>Výlevky bez výtokových armatur a splachovací nádrže keramické se sklopnou plastovou mřížkou 425 mm</t>
  </si>
  <si>
    <t>725532120</t>
  </si>
  <si>
    <t>Elektrický ohřívač zásobníkový akumulační závěsný svislý 125 l / 2 kW</t>
  </si>
  <si>
    <t>-571808519</t>
  </si>
  <si>
    <t>Elektrické ohřívače zásobníkové beztlakové přepadové akumulační s pojistným ventilem závěsné svislé objem nádrže (příkon) 125 l (2,0 kW)</t>
  </si>
  <si>
    <t>725819401</t>
  </si>
  <si>
    <t>Montáž ventilů rohových G 1/2 s připojovací trubičkou</t>
  </si>
  <si>
    <t>857581450</t>
  </si>
  <si>
    <t>Ventily montáž ventilů ostatních typů rohových s připojovací trubičkou G 1/2</t>
  </si>
  <si>
    <t>55141001</t>
  </si>
  <si>
    <t>kohout kulový rohový mosazný R 1/2"x3/8"</t>
  </si>
  <si>
    <t>1867018630</t>
  </si>
  <si>
    <t>725821312</t>
  </si>
  <si>
    <t>Baterie dřezová nástěnná páková s otáčivým kulatým ústím a délkou ramínka 210 mm</t>
  </si>
  <si>
    <t>1990018961</t>
  </si>
  <si>
    <t>Baterie dřezové nástěnné pákové s otáčivým kulatým ústím a délkou ramínka 300 mm</t>
  </si>
  <si>
    <t>725822613</t>
  </si>
  <si>
    <t>Baterie umyvadlová stojánková páková s výpustí</t>
  </si>
  <si>
    <t>-463667653</t>
  </si>
  <si>
    <t>Baterie umyvadlové stojánkové pákové s výpustí</t>
  </si>
  <si>
    <t>725841312</t>
  </si>
  <si>
    <t>Baterie sprchová nástěnná páková</t>
  </si>
  <si>
    <t>-3982250</t>
  </si>
  <si>
    <t>Baterie sprchové nástěnné pákové</t>
  </si>
  <si>
    <t>605408077</t>
  </si>
  <si>
    <t>SO 03 - Vytápění</t>
  </si>
  <si>
    <t xml:space="preserve">    735 - Ústřední vytápění - otopná tělesa</t>
  </si>
  <si>
    <t>735</t>
  </si>
  <si>
    <t>Ústřední vytápění - otopná tělesa</t>
  </si>
  <si>
    <t>735419115</t>
  </si>
  <si>
    <t>Montáž konvektoru s osazením na hmoždinky délka do 1600 mm</t>
  </si>
  <si>
    <t>-441125159</t>
  </si>
  <si>
    <t>Konvektory montáž konvektorů s osazením na hmoždinky, stavební délky do 1600 mm</t>
  </si>
  <si>
    <t>48455720.1</t>
  </si>
  <si>
    <t>El. přímotopný konvektor - výkon 1000W s vestavěným elektronickým termostatem 400x400x80mm</t>
  </si>
  <si>
    <t>-1251823892</t>
  </si>
  <si>
    <t xml:space="preserve">El. přímotopný konvektor - výkon 1000W s vestavěným elektronickým termostatem 400x400x80mm
Instalace na stěnu - 230V, IP 24. Zapojení konvektorů součástí PD - elektro. 
</t>
  </si>
  <si>
    <t>48455721.1</t>
  </si>
  <si>
    <t>El. přímotopný konvektor - výkon 1250W s vestavěným elektronickým termostatem 520x400x80mm</t>
  </si>
  <si>
    <t>-1033441764</t>
  </si>
  <si>
    <t xml:space="preserve">El. přímotopný konvektor - výkon 1250W s vestavěným elektronickým termostatem 520x400x80mm
Instalace na stěnu - 230V, IP 24. Zapojení konvektorů součástí PD - elektro.
</t>
  </si>
  <si>
    <t>SO 04 - Elektroinstalace</t>
  </si>
  <si>
    <t>Soupis:</t>
  </si>
  <si>
    <t>18-S - PS – ROZVODY ELEKTRO  v 2.NP</t>
  </si>
  <si>
    <t>01 - Dodávka materiálu</t>
  </si>
  <si>
    <t>02 - Montáž materiálu</t>
  </si>
  <si>
    <t>03 - Kabelové rozvody včetně montáže</t>
  </si>
  <si>
    <t xml:space="preserve">    06 - DATA</t>
  </si>
  <si>
    <t>HSV - HSV</t>
  </si>
  <si>
    <t>OST - Ostatní</t>
  </si>
  <si>
    <t>01</t>
  </si>
  <si>
    <t>Dodávka materiálu</t>
  </si>
  <si>
    <t>7494000920-R1</t>
  </si>
  <si>
    <t>Rozvodnicové a rozváděčové skříně Distri Rozváděčové skříně Nástěnné (IP65)-oceloplechové krytí IP65, V x Š x H 1000 x 800 x 400</t>
  </si>
  <si>
    <t>507313203</t>
  </si>
  <si>
    <t>7491206170-R2</t>
  </si>
  <si>
    <t>Elektroinstalační materiál Svítidla instalační základní FALCON-458-BAP-EP, 4x58W - el.předřadník</t>
  </si>
  <si>
    <t>128</t>
  </si>
  <si>
    <t>-337244264</t>
  </si>
  <si>
    <t>7491206170-R3</t>
  </si>
  <si>
    <t>-115230102</t>
  </si>
  <si>
    <t>7491206170-R5</t>
  </si>
  <si>
    <t>-1773864987</t>
  </si>
  <si>
    <t>65</t>
  </si>
  <si>
    <t>7491206170-R5.1</t>
  </si>
  <si>
    <t>-1593367880</t>
  </si>
  <si>
    <t>7491206170-R6</t>
  </si>
  <si>
    <t>-1004393069</t>
  </si>
  <si>
    <t>7491203680</t>
  </si>
  <si>
    <t>Elektroinstalační materiál Spínací přístroje instalační Tělo TANGO 3559-A01345</t>
  </si>
  <si>
    <t>Sborník UOŽI 01 2020</t>
  </si>
  <si>
    <t>-913964845</t>
  </si>
  <si>
    <t>7491203700</t>
  </si>
  <si>
    <t>Elektroinstalační materiál Spínací přístroje instalační Tělo TANGO 3559-A06345</t>
  </si>
  <si>
    <t>1313551603</t>
  </si>
  <si>
    <t>7491205250</t>
  </si>
  <si>
    <t>Elektroinstalační materiál Zásuvky instalační Zásuvka TANGO 5519A-A02357 B</t>
  </si>
  <si>
    <t>-40078144</t>
  </si>
  <si>
    <t>7491204710</t>
  </si>
  <si>
    <t>Elektroinstalační materiál Zásuvky instalační Zásuvka dvojnásobná s ochranou proti přepětí</t>
  </si>
  <si>
    <t>1488162251</t>
  </si>
  <si>
    <t>7491206580</t>
  </si>
  <si>
    <t>Elektroinstalační materiál Elektrické přímotopy Panel AEG WKL 1003 U 1000W</t>
  </si>
  <si>
    <t>-321931238</t>
  </si>
  <si>
    <t>7491206590</t>
  </si>
  <si>
    <t>Elektroinstalační materiál Elektrické přímotopy Panel AEG WKL 1503 U 1500W</t>
  </si>
  <si>
    <t>368622329</t>
  </si>
  <si>
    <t>7491201130</t>
  </si>
  <si>
    <t>Elektroinstalační materiál Elektroinstalační krabice a rozvodky Bez zapojení Krabice KU 68-1901</t>
  </si>
  <si>
    <t>Sborník UOŽI 01 2017</t>
  </si>
  <si>
    <t>-1778711864</t>
  </si>
  <si>
    <t>Elektroinstalační materiál, ocelové konstrukce, uzemnění Elektroinstalační materiál Elektroinstalační krabice a rozvodky Bez zapojení Krabice KU 68-1901</t>
  </si>
  <si>
    <t>7494004776</t>
  </si>
  <si>
    <t>Kompaktní jističe Kompaktní jističe do 160A 3-pól 3pól, In 63 A, Icu 25 kA, charakteristika distribuční D, nastavení IR 50 - 63 A, Cu/Al kabely 2,5 - 95 mm2</t>
  </si>
  <si>
    <t>2072840725</t>
  </si>
  <si>
    <t>02</t>
  </si>
  <si>
    <t>Montáž materiálu</t>
  </si>
  <si>
    <t>7494151012</t>
  </si>
  <si>
    <t>Montáž modulárních rozvodnic min. IP 30, počet modulů přes 72 do 144</t>
  </si>
  <si>
    <t>389174699</t>
  </si>
  <si>
    <t>Montáž modulárních rozvodnic min. IP 30, počet modulů přes 72 do 144 - do zdi, na zeď nebo konstrukci, včetně montáže nosné konstrukce, kotevní, spojovací prvků, provedení zkoušek, dodání atestů, revizní zprávy včetně kusové zkoušky. Neobsahuje elektrovýzbroj</t>
  </si>
  <si>
    <t>7491253010</t>
  </si>
  <si>
    <t>Montáž přístrojů spínacích instalačních kolébkových velkoplošných vypínačů jednopolových řaz.1, 250 V/10 A, IP20 vč.ovl.krytu a rámečku</t>
  </si>
  <si>
    <t>-1189189429</t>
  </si>
  <si>
    <t>Montáž přístrojů spínacích instalačních kolébkových velkoplošných vypínačů jednopolových řaz.1, 250 V/10 A, IP20 vč.ovl.krytu a rámečku - včetně zapojení a osazení</t>
  </si>
  <si>
    <t>7491253020</t>
  </si>
  <si>
    <t>Montáž přístrojů spínacích instalačních kolébkových velkoplošných přepínačů sériových nebo střídavých přepínačů řaz.6, 7, 250 V/10A, IP20, vč.ovl.krytu a rámečku</t>
  </si>
  <si>
    <t>2042240504</t>
  </si>
  <si>
    <t>Montáž přístrojů spínacích instalačních kolébkových velkoplošných přepínačů sériových nebo střídavých přepínačů řaz.6, 7, 250 V/10A, IP20, vč.ovl.krytu a rámečku - včetně zapojení a osazení</t>
  </si>
  <si>
    <t>7491254010</t>
  </si>
  <si>
    <t>Montáž zásuvek instalačních domovních 10/16 A, 250 V, IP20 bez přepěťové ochrany nebo se zabudovanou přepěťovou ochranou jednoduchých nebo dvojitých</t>
  </si>
  <si>
    <t>1547188</t>
  </si>
  <si>
    <t>Montáž zásuvek instalačních domovních 10/16 A, 250 V, IP20 bez přepěťové ochrany nebo se zabudovanou přepěťovou ochranou jednoduchých nebo dvojitých - včetně zapojení a osazení</t>
  </si>
  <si>
    <t>7491256010</t>
  </si>
  <si>
    <t>Montáž elektrických přímotopů konvektorů přímotopných s termostatem do 3000 W</t>
  </si>
  <si>
    <t>-496259546</t>
  </si>
  <si>
    <t>Montáž elektrických přímotopů konvektorů přímotopných s termostatem do 3000 W - včetně zapojení a osazení</t>
  </si>
  <si>
    <t>7491252010</t>
  </si>
  <si>
    <t>Montáž krabic elektroinstalačních, rozvodek - bez zapojení krabice přístrojové</t>
  </si>
  <si>
    <t>376020134</t>
  </si>
  <si>
    <t>Montáž krabic elektroinstalačních, rozvodek - bez zapojení krabice přístrojové - včetně zhotovení otvoru</t>
  </si>
  <si>
    <t>67</t>
  </si>
  <si>
    <t>7491555080</t>
  </si>
  <si>
    <t>Montáž svítidel základních instalačních bateriového modulu do svítidla</t>
  </si>
  <si>
    <t>-2146927705</t>
  </si>
  <si>
    <t>Montáž svítidel základních instalačních bateriového modulu do svítidla - včetně zapojení a osazení</t>
  </si>
  <si>
    <t>7491555020</t>
  </si>
  <si>
    <t>Montáž svítidel základních instalačních zářivkových s krytem s 1 zdrojem 1x36 W nebo 1x58 W, IP20</t>
  </si>
  <si>
    <t>-1486905876</t>
  </si>
  <si>
    <t>Montáž svítidel základních instalačních zářivkových s krytem s 1 zdrojem 1x36 W nebo 1x58 W, IP20 - včetně zapojení a osazení, s klasickým nebo elektronickým předřadníkem, včetně montáže zářivky</t>
  </si>
  <si>
    <t>7494352010</t>
  </si>
  <si>
    <t>Montáž spínacích bloků kompaktních jističů 160 A (do 25 kA) s nadproudovou spouští do 80 A</t>
  </si>
  <si>
    <t>299747651</t>
  </si>
  <si>
    <t>Montáž spínacích bloků kompaktních jističů 160 A (do 25 kA) s nadproudovou spouští do 80 A - včetně 2 ks připojovacích sad pro kabely, pasy do rozvaděče nebo skříně</t>
  </si>
  <si>
    <t>03</t>
  </si>
  <si>
    <t>Kabelové rozvody včetně montáže</t>
  </si>
  <si>
    <t>7492501990</t>
  </si>
  <si>
    <t>Kabely, vodiče, šňůry Cu - nn Kabel silový 4 a 5-žílový Cu, plastová izolace CYKY 5J16 (5Cx16)</t>
  </si>
  <si>
    <t>-582515557</t>
  </si>
  <si>
    <t>7492501770</t>
  </si>
  <si>
    <t>Kabely, vodiče, šňůry Cu - nn Kabel silový 2 a 3-žílový Cu, plastová izolace CYKY 3J2,5 (3Cx 2,5)</t>
  </si>
  <si>
    <t>1898232316</t>
  </si>
  <si>
    <t>Silnoproudé rozvody Kabely, vodiče, šňůry Cu - nn Kabel silový 2 a 3-žílový Cu, plastová izolace CYKY 3J2,5 (3Cx 2,5)</t>
  </si>
  <si>
    <t>7492501760</t>
  </si>
  <si>
    <t>Kabely, vodiče, šňůry Cu - nn Kabel silový 2 a 3-žílový Cu, plastová izolace CYKY 3J1,5 (3Cx 1,5)</t>
  </si>
  <si>
    <t>-1030450103</t>
  </si>
  <si>
    <t>Silnoproudé rozvody Kabely, vodiče, šňůry Cu - nn Kabel silový 2 a 3-žílový Cu, plastová izolace CYKY 3J1,5 (3Cx 1,5)</t>
  </si>
  <si>
    <t>7492501750</t>
  </si>
  <si>
    <t>Kabely, vodiče, šňůry Cu - nn Kabel silový 2 a 3-žílový Cu, plastová izolace CYKY 3O2,5 (3Ax2,5)</t>
  </si>
  <si>
    <t>1596878448</t>
  </si>
  <si>
    <t>7492500880</t>
  </si>
  <si>
    <t>Kabely, vodiče, šňůry Cu - nn Vodič jednožílový Cu, plastová izolace H07V-K 16 žz (CYA)</t>
  </si>
  <si>
    <t>-66096414</t>
  </si>
  <si>
    <t>7492501300</t>
  </si>
  <si>
    <t>Kabely, vodiče, šňůry Cu - nn Vodič jednožílový Cu, plastová izolace H07V-K 6 žz (CYA)</t>
  </si>
  <si>
    <t>1547524271</t>
  </si>
  <si>
    <t>7492551010</t>
  </si>
  <si>
    <t>Montáž vodičů jednožílových Cu do 16 mm2</t>
  </si>
  <si>
    <t>300076560</t>
  </si>
  <si>
    <t>Montáž vodičů jednožílových Cu do 16 mm2 - uložení na rošty, pod omítku, do rozvaděče apod.</t>
  </si>
  <si>
    <t>7492553010</t>
  </si>
  <si>
    <t>Montáž kabelů 2- a 3-žílových Cu do 16 mm2</t>
  </si>
  <si>
    <t>827135918</t>
  </si>
  <si>
    <t>Montáž kabelů 2- a 3-žílových Cu do 16 mm2 - uložení do země, chráničky, na rošty, pod omítku apod.</t>
  </si>
  <si>
    <t>7492554010</t>
  </si>
  <si>
    <t>Montáž kabelů 4- a 5-žílových Cu do 16 mm2</t>
  </si>
  <si>
    <t>-1797111831</t>
  </si>
  <si>
    <t>Montáž kabelů 4- a 5-žílových Cu do 16 mm2 - uložení do země, chráničky, na rošty, pod omítku apod.</t>
  </si>
  <si>
    <t>06</t>
  </si>
  <si>
    <t>DATA</t>
  </si>
  <si>
    <t>7496701960</t>
  </si>
  <si>
    <t>DŘT, SKŘ, Elektrodispečink, DDTS Elektrodispečink Ostatní Datová zásuvka LAN kompletní</t>
  </si>
  <si>
    <t>-1517710647</t>
  </si>
  <si>
    <t>R110 kV, měnírny, TNS, spínací stanice DŘT, SKŘ, Elektrodispečink, DDTS Elektrodispečink Ostatní Datová zásuvka LAN kompletní</t>
  </si>
  <si>
    <t>7590575020</t>
  </si>
  <si>
    <t>Montáž zásuvky pro 1 datový port</t>
  </si>
  <si>
    <t>-1398587862</t>
  </si>
  <si>
    <t>7590540509</t>
  </si>
  <si>
    <t>Slaboproudé rozvody, kabely pro přívod a vnitřní instalaci UTP/FTP kategorie 5e 100Mhz  1 Gbps UTP Nestíněný, PVC vnitřní, drát</t>
  </si>
  <si>
    <t>-645028996</t>
  </si>
  <si>
    <t>7590575010</t>
  </si>
  <si>
    <t>Montáž portu strukturované kabeláže</t>
  </si>
  <si>
    <t>-979949295</t>
  </si>
  <si>
    <t>7590585300</t>
  </si>
  <si>
    <t>Montáž kabelu opřádaného, ovíjeného v trubce</t>
  </si>
  <si>
    <t>1522405929</t>
  </si>
  <si>
    <t>9740010001-R</t>
  </si>
  <si>
    <t>Drážky pro kabel nebo trubku do zdiva, velikosti do 50/50 mm</t>
  </si>
  <si>
    <t>1972176018</t>
  </si>
  <si>
    <t>9740010002-R</t>
  </si>
  <si>
    <t>Drážky pro kabel nebo trubku do zdiva, velikosti do 50/50-150 mm</t>
  </si>
  <si>
    <t>-913597955</t>
  </si>
  <si>
    <t>9740010003-R</t>
  </si>
  <si>
    <t>Drážky pro kabel nebo trubku do zdiva, velikosti do 100/100-150 mm</t>
  </si>
  <si>
    <t>466124327</t>
  </si>
  <si>
    <t>9740020001-R</t>
  </si>
  <si>
    <t>Úpravy povrchu po drážkování</t>
  </si>
  <si>
    <t>-2047397485</t>
  </si>
  <si>
    <t>7491510090</t>
  </si>
  <si>
    <t>Protipožární a kabelové ucpávky Protipožární ucpávky a tmely zpěvňující tmel CP 611A, tuba 310ml, do EI 90 min.</t>
  </si>
  <si>
    <t>346524171</t>
  </si>
  <si>
    <t>7491510060</t>
  </si>
  <si>
    <t>Protipožární a kabelové ucpávky Protipožární ucpávky a tmely stěnou / stropem, tl. do 50cm, do EI 90 min.</t>
  </si>
  <si>
    <t>1767324815</t>
  </si>
  <si>
    <t>73</t>
  </si>
  <si>
    <t>7491551014</t>
  </si>
  <si>
    <t>Montáž izolačních desek do kabelových roštů a kanálů včetně nařezání, tloušťky přes 12 do 20 mm</t>
  </si>
  <si>
    <t>-892933956</t>
  </si>
  <si>
    <t>Montáž izolačních desek do kabelových roštů a kanálů včetně nařezání, tloušťky přes 12 do 20 mm - rozměření, usazení</t>
  </si>
  <si>
    <t>7491552010</t>
  </si>
  <si>
    <t>Montáž protipožárních ucpávek a tmelů protipožární ucpávka pod rozvaděč, do EI 90 min.</t>
  </si>
  <si>
    <t>1893936107</t>
  </si>
  <si>
    <t>Montáž protipožárních ucpávek a tmelů protipožární ucpávka pod rozvaděč, do EI 90 min. - protipožární ucpávky včetně příslušenství, vyhotovení a dodání atestu</t>
  </si>
  <si>
    <t>OST</t>
  </si>
  <si>
    <t>Ostatní</t>
  </si>
  <si>
    <t>7498150520</t>
  </si>
  <si>
    <t>Vyhotovení výchozí revizní zprávy pro opravné práce pro objem investičních nákladů přes 500 000 do 1 000 000 Kč</t>
  </si>
  <si>
    <t>512</t>
  </si>
  <si>
    <t>-1670407042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</si>
  <si>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</si>
  <si>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7498150525</t>
  </si>
  <si>
    <t>Vyhotovení výchozí revizní zprávy příplatek za každých dalších i započatých 500 000 Kč přes 1 000 000 Kč</t>
  </si>
  <si>
    <t>10081785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</si>
  <si>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</si>
  <si>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</si>
  <si>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-1992921371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</si>
  <si>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</si>
  <si>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</si>
  <si>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</si>
  <si>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-1793865093</t>
  </si>
  <si>
    <t>7498154020</t>
  </si>
  <si>
    <t>Měření intenzity osvětlení vnitřních prostor (orientační měření)</t>
  </si>
  <si>
    <t>576582713</t>
  </si>
  <si>
    <t>Měření intenzity osvětlení vnitřních prostor (orientační měření) - měření intenzity umělého osvětlení v rozsahu tohoto SO dle ČSN EN 12464-1/2 včetně vyhotovení protokolu</t>
  </si>
  <si>
    <t>7498351010</t>
  </si>
  <si>
    <t>Vydání průkazu způsobilosti pro funkční celek, provizorní stav</t>
  </si>
  <si>
    <t>-596495526</t>
  </si>
  <si>
    <t>Vydání průkazu způsobilosti pro funkční celek, provizorní stav - vyhotovení dokladu o silnoproudých zařízeních a vydání průkazu způsobilosti</t>
  </si>
  <si>
    <t>7499151010</t>
  </si>
  <si>
    <t>Dokončovací práce na elektrickém zařízení</t>
  </si>
  <si>
    <t>hod</t>
  </si>
  <si>
    <t>2012152870</t>
  </si>
  <si>
    <t>Dokončovací práce na elektrickém zařízení - uvádění zařízení do provozu, drobné montážní práce v rozvaděčích, koordinaci se zhotoviteli souvisejících zařízení apod.</t>
  </si>
  <si>
    <t>7499151020</t>
  </si>
  <si>
    <t>Dokončovací práce úprava zapojení stávajících kabelových skříní/rozvaděčů</t>
  </si>
  <si>
    <t>-424884066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</si>
  <si>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</si>
  <si>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7499151030</t>
  </si>
  <si>
    <t>Dokončovací práce zkušební provoz</t>
  </si>
  <si>
    <t>-1016210348</t>
  </si>
  <si>
    <t>Dokončovací práce zkušební provoz - včetně prokázání technických a kvalitativních parametrů zařízení</t>
  </si>
  <si>
    <t>7499151040</t>
  </si>
  <si>
    <t>Dokončovací práce zaškolení obsluhy</t>
  </si>
  <si>
    <t>-1187083325</t>
  </si>
  <si>
    <t>Dokončovací práce zaškolení obsluhy - seznámení obsluhy s funkcemi zařízení včetně odevzdání dokumentace skutečného provedení</t>
  </si>
  <si>
    <t>7499151050</t>
  </si>
  <si>
    <t>Dokončovací práce manipulace na zařízeních prováděné provozovatelem</t>
  </si>
  <si>
    <t>986422062</t>
  </si>
  <si>
    <t>Dokončovací práce manipulace na zařízeních prováděné provozovatelem - manipulace nutné pro další práce zhotovitele na technologickém souboru</t>
  </si>
  <si>
    <t>SO 05 - Slaboproud</t>
  </si>
  <si>
    <t xml:space="preserve">    742 - Elektroinstalace - slaboproud</t>
  </si>
  <si>
    <t>742</t>
  </si>
  <si>
    <t>Elektroinstalace - slaboproud</t>
  </si>
  <si>
    <t>742110001</t>
  </si>
  <si>
    <t>Montáž trubek pro slaboproud plastových ohebných uložených pod omítku se zasekáním</t>
  </si>
  <si>
    <t>-1299649588</t>
  </si>
  <si>
    <t>Montáž trubek elektroinstalačních plastových ohebných uložených pod omítku včetně zasekání</t>
  </si>
  <si>
    <t>34571075</t>
  </si>
  <si>
    <t>trubka elektroinstalační ohebná z PVC (EN) 2340</t>
  </si>
  <si>
    <t>-1233507295</t>
  </si>
  <si>
    <t>35*1,05 'Přepočtené koeficientem množství</t>
  </si>
  <si>
    <t>742190002</t>
  </si>
  <si>
    <t>Značení trasy vedení pro slaboproud</t>
  </si>
  <si>
    <t>-1975201481</t>
  </si>
  <si>
    <t>Ostatní práce pro trasy značení trasy vedení</t>
  </si>
  <si>
    <t>742190004</t>
  </si>
  <si>
    <t>Požárně těsnící materiál do prostupu</t>
  </si>
  <si>
    <t>97334293</t>
  </si>
  <si>
    <t>Ostatní práce pro trasy požárně těsnící materiál do prostupu</t>
  </si>
  <si>
    <t>742121002.1</t>
  </si>
  <si>
    <t>Montá  strukturované kabeláže</t>
  </si>
  <si>
    <t>-807237507</t>
  </si>
  <si>
    <t>Montáž strukturované kabeláže přidružené práce</t>
  </si>
  <si>
    <t>SO 06 - Vzduchotechnika</t>
  </si>
  <si>
    <t xml:space="preserve">    751 - Vzduchotechnika</t>
  </si>
  <si>
    <t>751</t>
  </si>
  <si>
    <t>751122051</t>
  </si>
  <si>
    <t>Mtž vent rad ntl podhledového základního D do 100 mm</t>
  </si>
  <si>
    <t>-1938474551</t>
  </si>
  <si>
    <t xml:space="preserve">ODSTŘEDIVÝ STĚNOVÝ - STROPNÍ VENTILÁTOR SE ZPĚTNOU KLAPKOU A ČAS. DOBĚHEM
</t>
  </si>
  <si>
    <t>VZT ZAŘÍZENÍ - část "II" -  prověrrání  m.č. 205, 206, 207</t>
  </si>
  <si>
    <t>42914134.1</t>
  </si>
  <si>
    <t>Malý od. vent. se  zpětnou kl. - max, výkon 80 m3/h/100Pa+ 24W/0,22A/230V</t>
  </si>
  <si>
    <t>1272836715</t>
  </si>
  <si>
    <t>ventilátor axiální stěnový skříň z plastu zpětná klapka průtok 180m3/h D 120-125mm 25W IP44</t>
  </si>
  <si>
    <t>751122432</t>
  </si>
  <si>
    <t>Mtž vent rad střtl potrubního  do 200 mm</t>
  </si>
  <si>
    <t>-397519210</t>
  </si>
  <si>
    <t>42914364.1</t>
  </si>
  <si>
    <t>Od. trubní ventilátor DN125 výkon 180m3/h/150Pa se  zpětnou kl. + 2x spony  - 230V - 62 W -  0,27A</t>
  </si>
  <si>
    <t>574835965</t>
  </si>
  <si>
    <t>751398091</t>
  </si>
  <si>
    <t>Mtž regulátoru konstantního průtoku D do 100 mm</t>
  </si>
  <si>
    <t>-1503921293</t>
  </si>
  <si>
    <t>Montáž ostatních zařízení  regulátoru konstantního průtoku, průměru do 100 mm</t>
  </si>
  <si>
    <t>42981300</t>
  </si>
  <si>
    <t>klapka regulační Pz VZT D 100mm</t>
  </si>
  <si>
    <t>-1982830495</t>
  </si>
  <si>
    <t>751511884</t>
  </si>
  <si>
    <t>Demontáž potrubí plech skupiny III kruh s přírubou tloušťky plechu 2,0 mm D do 100 mm</t>
  </si>
  <si>
    <t>1007018939</t>
  </si>
  <si>
    <t>Demontáž potrubí plechového skupiny III kruhového s přírubou tloušťky plechu 2,0 mm, průměru do 100 mm</t>
  </si>
  <si>
    <t>751512161</t>
  </si>
  <si>
    <t>Mtž potrubí plech skupiny II kruh s přírubou tloušťky plechu 1,0 mm D do 100 mm</t>
  </si>
  <si>
    <t>-307540312</t>
  </si>
  <si>
    <t xml:space="preserve">VZT potrubí DN 100 -125 délky  7 m se zakončením protidešťovými  stříškou - 2ks DN 125
</t>
  </si>
  <si>
    <t>7+15</t>
  </si>
  <si>
    <t>42981010</t>
  </si>
  <si>
    <t>trouba VZT kruhová spirálně vinutá Pz tl 0,5mm D 100mm</t>
  </si>
  <si>
    <t>44543343</t>
  </si>
  <si>
    <t>42981015</t>
  </si>
  <si>
    <t>trouba VZT kruhová spirálně vinutá Pz tl 0,5mm D 125mm</t>
  </si>
  <si>
    <t>-1696125592</t>
  </si>
  <si>
    <t>751513859</t>
  </si>
  <si>
    <t>Demontáž protidešťové stříšky z plech potrubí kruhové s přírubou nebo bez příruby D do 200 mm</t>
  </si>
  <si>
    <t>890525190</t>
  </si>
  <si>
    <t>Demontáž protidešťové stříšky nebo výfukové hlavice z plechového potrubí kruhové s přírubou nebo bez příruby, průměru do 200 mm</t>
  </si>
  <si>
    <t>751526735</t>
  </si>
  <si>
    <t>Mtž protidešťové stříšky plast potrubí kruhové s přírubou D do 100 mm</t>
  </si>
  <si>
    <t>1956587816</t>
  </si>
  <si>
    <t>Montáž protidešťové stříšky nebo výfukové hlavice do plastového potrubí  kruhové s přírubou, průměru do 100 mm</t>
  </si>
  <si>
    <t>42981267</t>
  </si>
  <si>
    <t>hlavice výfuková Pz VZT D 200mm</t>
  </si>
  <si>
    <t>612786708</t>
  </si>
  <si>
    <t>751572001</t>
  </si>
  <si>
    <t>Uchycení potrubí kruhového na konstrukci z nosníků kotvenou do trapézového plechu D do 100 mm</t>
  </si>
  <si>
    <t>2060536838</t>
  </si>
  <si>
    <t>Závěs kruhového potrubí na montovanou konstrukci z nosníku, kotvenou do trapézového plechu průměru potrubí do 100 mm</t>
  </si>
  <si>
    <t>751581355</t>
  </si>
  <si>
    <t>Protipožární prostup stropem kruhového potrubí průměru do 100 šířka spáry 25 mm</t>
  </si>
  <si>
    <t>1072331986</t>
  </si>
  <si>
    <t xml:space="preserve">Protipožární ochrana vzduchotechnického potrubí  prostup kruhového potrubí stropem, průměru potrubí do 100 m
S POŽÁRNÍ ODOLNOSTÍ 30 MIN. + POŽÁRNÍ IZOLAČNÍ PRVKY PRO RŮCHOD POTRUBÍ STĚNAMI A STROPY MEZI POŽÁRNÍMI ÚSEKY PROVEDENY V SOULADU S čl.6.2.2 ČSN 730810:2009
</t>
  </si>
  <si>
    <t>998751101</t>
  </si>
  <si>
    <t>Přesun hmot tonážní pro vzduchotechniku v objektech v do 12 m</t>
  </si>
  <si>
    <t>1095554280</t>
  </si>
  <si>
    <t>Přesun hmot pro vzduchotechniku stanovený z hmotnosti přesunovaného materiálu vodorovná dopravní vzdálenost do 100 m v objektech výšky do 12 m</t>
  </si>
  <si>
    <t>SO 07 - VRN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</si>
  <si>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</si>
  <si>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</si>
  <si>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</si>
  <si>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</si>
  <si>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</si>
  <si>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</si>
  <si>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</si>
  <si>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</si>
  <si>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</si>
  <si>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013002000</t>
  </si>
  <si>
    <t>Projektové práce</t>
  </si>
  <si>
    <t>1024</t>
  </si>
  <si>
    <t>-304218831</t>
  </si>
  <si>
    <t>VRN2</t>
  </si>
  <si>
    <t>Příprava staveniště</t>
  </si>
  <si>
    <t>020001000</t>
  </si>
  <si>
    <t>-1837205671</t>
  </si>
  <si>
    <t>VRN3</t>
  </si>
  <si>
    <t>Zařízení staveniště</t>
  </si>
  <si>
    <t>030001000</t>
  </si>
  <si>
    <t>1026103189</t>
  </si>
  <si>
    <t>VRN7</t>
  </si>
  <si>
    <t>Provozní vlivy</t>
  </si>
  <si>
    <t>070001000</t>
  </si>
  <si>
    <t>873666968</t>
  </si>
  <si>
    <t>VRN9</t>
  </si>
  <si>
    <t>Ostatní náklady</t>
  </si>
  <si>
    <t>090001000</t>
  </si>
  <si>
    <t>210699613</t>
  </si>
  <si>
    <t>18-V - PS – ROZVODY ELEKTRO  v 2.NP</t>
  </si>
  <si>
    <t>023131011</t>
  </si>
  <si>
    <t>Projektové práce Dokumentace skutečného provedení zabezpečovacích, sdělovacích, elektrických zařízení</t>
  </si>
  <si>
    <t>-169855323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</si>
  <si>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</si>
  <si>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</si>
  <si>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</si>
  <si>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-1600945078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</si>
</sst>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2"/>
      <c r="AQ5" s="22"/>
      <c r="AR5" s="20"/>
      <c r="BE5" s="26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9" t="s">
        <v>17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2"/>
      <c r="AQ6" s="22"/>
      <c r="AR6" s="20"/>
      <c r="BE6" s="26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6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5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6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6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5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65"/>
      <c r="BS13" s="17" t="s">
        <v>6</v>
      </c>
    </row>
    <row r="14" spans="1:74" ht="12.75">
      <c r="B14" s="21"/>
      <c r="C14" s="22"/>
      <c r="D14" s="22"/>
      <c r="E14" s="270" t="s">
        <v>27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6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5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6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65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5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6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65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5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5"/>
    </row>
    <row r="23" spans="1:71" s="1" customFormat="1" ht="16.5" customHeight="1">
      <c r="B23" s="21"/>
      <c r="C23" s="22"/>
      <c r="D23" s="22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2"/>
      <c r="AP23" s="22"/>
      <c r="AQ23" s="22"/>
      <c r="AR23" s="20"/>
      <c r="BE23" s="26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5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3">
        <f>ROUND(AG94,2)</f>
        <v>0</v>
      </c>
      <c r="AL26" s="274"/>
      <c r="AM26" s="274"/>
      <c r="AN26" s="274"/>
      <c r="AO26" s="274"/>
      <c r="AP26" s="36"/>
      <c r="AQ26" s="36"/>
      <c r="AR26" s="39"/>
      <c r="BE26" s="26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5" t="s">
        <v>33</v>
      </c>
      <c r="M28" s="275"/>
      <c r="N28" s="275"/>
      <c r="O28" s="275"/>
      <c r="P28" s="275"/>
      <c r="Q28" s="36"/>
      <c r="R28" s="36"/>
      <c r="S28" s="36"/>
      <c r="T28" s="36"/>
      <c r="U28" s="36"/>
      <c r="V28" s="36"/>
      <c r="W28" s="275" t="s">
        <v>34</v>
      </c>
      <c r="X28" s="275"/>
      <c r="Y28" s="275"/>
      <c r="Z28" s="275"/>
      <c r="AA28" s="275"/>
      <c r="AB28" s="275"/>
      <c r="AC28" s="275"/>
      <c r="AD28" s="275"/>
      <c r="AE28" s="275"/>
      <c r="AF28" s="36"/>
      <c r="AG28" s="36"/>
      <c r="AH28" s="36"/>
      <c r="AI28" s="36"/>
      <c r="AJ28" s="36"/>
      <c r="AK28" s="275" t="s">
        <v>35</v>
      </c>
      <c r="AL28" s="275"/>
      <c r="AM28" s="275"/>
      <c r="AN28" s="275"/>
      <c r="AO28" s="275"/>
      <c r="AP28" s="36"/>
      <c r="AQ28" s="36"/>
      <c r="AR28" s="39"/>
      <c r="BE28" s="265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78">
        <v>0.21</v>
      </c>
      <c r="M29" s="277"/>
      <c r="N29" s="277"/>
      <c r="O29" s="277"/>
      <c r="P29" s="277"/>
      <c r="Q29" s="41"/>
      <c r="R29" s="41"/>
      <c r="S29" s="41"/>
      <c r="T29" s="41"/>
      <c r="U29" s="41"/>
      <c r="V29" s="41"/>
      <c r="W29" s="276">
        <f>ROUND(AZ94, 2)</f>
        <v>0</v>
      </c>
      <c r="X29" s="277"/>
      <c r="Y29" s="277"/>
      <c r="Z29" s="277"/>
      <c r="AA29" s="277"/>
      <c r="AB29" s="277"/>
      <c r="AC29" s="277"/>
      <c r="AD29" s="277"/>
      <c r="AE29" s="277"/>
      <c r="AF29" s="41"/>
      <c r="AG29" s="41"/>
      <c r="AH29" s="41"/>
      <c r="AI29" s="41"/>
      <c r="AJ29" s="41"/>
      <c r="AK29" s="276">
        <f>ROUND(AV94, 2)</f>
        <v>0</v>
      </c>
      <c r="AL29" s="277"/>
      <c r="AM29" s="277"/>
      <c r="AN29" s="277"/>
      <c r="AO29" s="277"/>
      <c r="AP29" s="41"/>
      <c r="AQ29" s="41"/>
      <c r="AR29" s="42"/>
      <c r="BE29" s="266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78">
        <v>0.15</v>
      </c>
      <c r="M30" s="277"/>
      <c r="N30" s="277"/>
      <c r="O30" s="277"/>
      <c r="P30" s="277"/>
      <c r="Q30" s="41"/>
      <c r="R30" s="41"/>
      <c r="S30" s="41"/>
      <c r="T30" s="41"/>
      <c r="U30" s="41"/>
      <c r="V30" s="41"/>
      <c r="W30" s="276">
        <f>ROUND(BA94, 2)</f>
        <v>0</v>
      </c>
      <c r="X30" s="277"/>
      <c r="Y30" s="277"/>
      <c r="Z30" s="277"/>
      <c r="AA30" s="277"/>
      <c r="AB30" s="277"/>
      <c r="AC30" s="277"/>
      <c r="AD30" s="277"/>
      <c r="AE30" s="277"/>
      <c r="AF30" s="41"/>
      <c r="AG30" s="41"/>
      <c r="AH30" s="41"/>
      <c r="AI30" s="41"/>
      <c r="AJ30" s="41"/>
      <c r="AK30" s="276">
        <f>ROUND(AW94, 2)</f>
        <v>0</v>
      </c>
      <c r="AL30" s="277"/>
      <c r="AM30" s="277"/>
      <c r="AN30" s="277"/>
      <c r="AO30" s="277"/>
      <c r="AP30" s="41"/>
      <c r="AQ30" s="41"/>
      <c r="AR30" s="42"/>
      <c r="BE30" s="266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78">
        <v>0.21</v>
      </c>
      <c r="M31" s="277"/>
      <c r="N31" s="277"/>
      <c r="O31" s="277"/>
      <c r="P31" s="277"/>
      <c r="Q31" s="41"/>
      <c r="R31" s="41"/>
      <c r="S31" s="41"/>
      <c r="T31" s="41"/>
      <c r="U31" s="41"/>
      <c r="V31" s="41"/>
      <c r="W31" s="276">
        <f>ROUND(BB94, 2)</f>
        <v>0</v>
      </c>
      <c r="X31" s="277"/>
      <c r="Y31" s="277"/>
      <c r="Z31" s="277"/>
      <c r="AA31" s="277"/>
      <c r="AB31" s="277"/>
      <c r="AC31" s="277"/>
      <c r="AD31" s="277"/>
      <c r="AE31" s="277"/>
      <c r="AF31" s="41"/>
      <c r="AG31" s="41"/>
      <c r="AH31" s="41"/>
      <c r="AI31" s="41"/>
      <c r="AJ31" s="41"/>
      <c r="AK31" s="276">
        <v>0</v>
      </c>
      <c r="AL31" s="277"/>
      <c r="AM31" s="277"/>
      <c r="AN31" s="277"/>
      <c r="AO31" s="277"/>
      <c r="AP31" s="41"/>
      <c r="AQ31" s="41"/>
      <c r="AR31" s="42"/>
      <c r="BE31" s="266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78">
        <v>0.15</v>
      </c>
      <c r="M32" s="277"/>
      <c r="N32" s="277"/>
      <c r="O32" s="277"/>
      <c r="P32" s="277"/>
      <c r="Q32" s="41"/>
      <c r="R32" s="41"/>
      <c r="S32" s="41"/>
      <c r="T32" s="41"/>
      <c r="U32" s="41"/>
      <c r="V32" s="41"/>
      <c r="W32" s="276">
        <f>ROUND(BC94, 2)</f>
        <v>0</v>
      </c>
      <c r="X32" s="277"/>
      <c r="Y32" s="277"/>
      <c r="Z32" s="277"/>
      <c r="AA32" s="277"/>
      <c r="AB32" s="277"/>
      <c r="AC32" s="277"/>
      <c r="AD32" s="277"/>
      <c r="AE32" s="277"/>
      <c r="AF32" s="41"/>
      <c r="AG32" s="41"/>
      <c r="AH32" s="41"/>
      <c r="AI32" s="41"/>
      <c r="AJ32" s="41"/>
      <c r="AK32" s="276">
        <v>0</v>
      </c>
      <c r="AL32" s="277"/>
      <c r="AM32" s="277"/>
      <c r="AN32" s="277"/>
      <c r="AO32" s="277"/>
      <c r="AP32" s="41"/>
      <c r="AQ32" s="41"/>
      <c r="AR32" s="42"/>
      <c r="BE32" s="266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78">
        <v>0</v>
      </c>
      <c r="M33" s="277"/>
      <c r="N33" s="277"/>
      <c r="O33" s="277"/>
      <c r="P33" s="277"/>
      <c r="Q33" s="41"/>
      <c r="R33" s="41"/>
      <c r="S33" s="41"/>
      <c r="T33" s="41"/>
      <c r="U33" s="41"/>
      <c r="V33" s="41"/>
      <c r="W33" s="276">
        <f>ROUND(BD94, 2)</f>
        <v>0</v>
      </c>
      <c r="X33" s="277"/>
      <c r="Y33" s="277"/>
      <c r="Z33" s="277"/>
      <c r="AA33" s="277"/>
      <c r="AB33" s="277"/>
      <c r="AC33" s="277"/>
      <c r="AD33" s="277"/>
      <c r="AE33" s="277"/>
      <c r="AF33" s="41"/>
      <c r="AG33" s="41"/>
      <c r="AH33" s="41"/>
      <c r="AI33" s="41"/>
      <c r="AJ33" s="41"/>
      <c r="AK33" s="276">
        <v>0</v>
      </c>
      <c r="AL33" s="277"/>
      <c r="AM33" s="277"/>
      <c r="AN33" s="277"/>
      <c r="AO33" s="277"/>
      <c r="AP33" s="41"/>
      <c r="AQ33" s="41"/>
      <c r="AR33" s="42"/>
      <c r="BE33" s="26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5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82" t="s">
        <v>44</v>
      </c>
      <c r="Y35" s="280"/>
      <c r="Z35" s="280"/>
      <c r="AA35" s="280"/>
      <c r="AB35" s="280"/>
      <c r="AC35" s="45"/>
      <c r="AD35" s="45"/>
      <c r="AE35" s="45"/>
      <c r="AF35" s="45"/>
      <c r="AG35" s="45"/>
      <c r="AH35" s="45"/>
      <c r="AI35" s="45"/>
      <c r="AJ35" s="45"/>
      <c r="AK35" s="279">
        <f>SUM(AK26:AK33)</f>
        <v>0</v>
      </c>
      <c r="AL35" s="280"/>
      <c r="AM35" s="280"/>
      <c r="AN35" s="280"/>
      <c r="AO35" s="28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as_054_2020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1" t="str">
        <f>K6</f>
        <v>Bylnice - vestavba prostor provozního střediska</v>
      </c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K85" s="262"/>
      <c r="AL85" s="262"/>
      <c r="AM85" s="262"/>
      <c r="AN85" s="262"/>
      <c r="AO85" s="262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0" t="str">
        <f>IF(AN8= "","",AN8)</f>
        <v/>
      </c>
      <c r="AN87" s="29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91" t="str">
        <f>IF(E17="","",E17)</f>
        <v xml:space="preserve"> </v>
      </c>
      <c r="AN89" s="292"/>
      <c r="AO89" s="292"/>
      <c r="AP89" s="292"/>
      <c r="AQ89" s="36"/>
      <c r="AR89" s="39"/>
      <c r="AS89" s="294" t="s">
        <v>52</v>
      </c>
      <c r="AT89" s="29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91" t="str">
        <f>IF(E20="","",E20)</f>
        <v xml:space="preserve"> </v>
      </c>
      <c r="AN90" s="292"/>
      <c r="AO90" s="292"/>
      <c r="AP90" s="292"/>
      <c r="AQ90" s="36"/>
      <c r="AR90" s="39"/>
      <c r="AS90" s="296"/>
      <c r="AT90" s="29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8"/>
      <c r="AT91" s="29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56" t="s">
        <v>53</v>
      </c>
      <c r="D92" s="257"/>
      <c r="E92" s="257"/>
      <c r="F92" s="257"/>
      <c r="G92" s="257"/>
      <c r="H92" s="73"/>
      <c r="I92" s="260" t="s">
        <v>54</v>
      </c>
      <c r="J92" s="257"/>
      <c r="K92" s="257"/>
      <c r="L92" s="257"/>
      <c r="M92" s="257"/>
      <c r="N92" s="257"/>
      <c r="O92" s="257"/>
      <c r="P92" s="257"/>
      <c r="Q92" s="257"/>
      <c r="R92" s="257"/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88" t="s">
        <v>55</v>
      </c>
      <c r="AH92" s="257"/>
      <c r="AI92" s="257"/>
      <c r="AJ92" s="257"/>
      <c r="AK92" s="257"/>
      <c r="AL92" s="257"/>
      <c r="AM92" s="257"/>
      <c r="AN92" s="260" t="s">
        <v>56</v>
      </c>
      <c r="AO92" s="257"/>
      <c r="AP92" s="293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3">
        <f>ROUND(AG95+SUM(AG96:AG98)+SUM(AG100:AG102),2)</f>
        <v>0</v>
      </c>
      <c r="AH94" s="263"/>
      <c r="AI94" s="263"/>
      <c r="AJ94" s="263"/>
      <c r="AK94" s="263"/>
      <c r="AL94" s="263"/>
      <c r="AM94" s="263"/>
      <c r="AN94" s="300">
        <f t="shared" ref="AN94:AN104" si="0">SUM(AG94,AT94)</f>
        <v>0</v>
      </c>
      <c r="AO94" s="300"/>
      <c r="AP94" s="300"/>
      <c r="AQ94" s="85" t="s">
        <v>1</v>
      </c>
      <c r="AR94" s="86"/>
      <c r="AS94" s="87">
        <f>ROUND(AS95+SUM(AS96:AS98)+SUM(AS100:AS102),2)</f>
        <v>0</v>
      </c>
      <c r="AT94" s="88">
        <f t="shared" ref="AT94:AT104" si="1">ROUND(SUM(AV94:AW94),2)</f>
        <v>0</v>
      </c>
      <c r="AU94" s="89">
        <f>ROUND(AU95+SUM(AU96:AU98)+SUM(AU100:AU102),5)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ROUND(AZ95+SUM(AZ96:AZ98)+SUM(AZ100:AZ102),2)</f>
        <v>0</v>
      </c>
      <c r="BA94" s="88">
        <f>ROUND(BA95+SUM(BA96:BA98)+SUM(BA100:BA102),2)</f>
        <v>0</v>
      </c>
      <c r="BB94" s="88">
        <f>ROUND(BB95+SUM(BB96:BB98)+SUM(BB100:BB102),2)</f>
        <v>0</v>
      </c>
      <c r="BC94" s="88">
        <f>ROUND(BC95+SUM(BC96:BC98)+SUM(BC100:BC102),2)</f>
        <v>0</v>
      </c>
      <c r="BD94" s="90">
        <f>ROUND(BD95+SUM(BD96:BD98)+SUM(BD100:BD102),2)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258" t="s">
        <v>77</v>
      </c>
      <c r="E95" s="258"/>
      <c r="F95" s="258"/>
      <c r="G95" s="258"/>
      <c r="H95" s="258"/>
      <c r="I95" s="96"/>
      <c r="J95" s="258" t="s">
        <v>78</v>
      </c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58"/>
      <c r="AE95" s="258"/>
      <c r="AF95" s="258"/>
      <c r="AG95" s="284">
        <f>'SO 01 - Vestavba prostor '!J30</f>
        <v>0</v>
      </c>
      <c r="AH95" s="285"/>
      <c r="AI95" s="285"/>
      <c r="AJ95" s="285"/>
      <c r="AK95" s="285"/>
      <c r="AL95" s="285"/>
      <c r="AM95" s="285"/>
      <c r="AN95" s="284">
        <f t="shared" si="0"/>
        <v>0</v>
      </c>
      <c r="AO95" s="285"/>
      <c r="AP95" s="285"/>
      <c r="AQ95" s="97" t="s">
        <v>79</v>
      </c>
      <c r="AR95" s="98"/>
      <c r="AS95" s="99">
        <v>0</v>
      </c>
      <c r="AT95" s="100">
        <f t="shared" si="1"/>
        <v>0</v>
      </c>
      <c r="AU95" s="101">
        <f>'SO 01 - Vestavba prostor '!P132</f>
        <v>0</v>
      </c>
      <c r="AV95" s="100">
        <f>'SO 01 - Vestavba prostor '!J33</f>
        <v>0</v>
      </c>
      <c r="AW95" s="100">
        <f>'SO 01 - Vestavba prostor '!J34</f>
        <v>0</v>
      </c>
      <c r="AX95" s="100">
        <f>'SO 01 - Vestavba prostor '!J35</f>
        <v>0</v>
      </c>
      <c r="AY95" s="100">
        <f>'SO 01 - Vestavba prostor '!J36</f>
        <v>0</v>
      </c>
      <c r="AZ95" s="100">
        <f>'SO 01 - Vestavba prostor '!F33</f>
        <v>0</v>
      </c>
      <c r="BA95" s="100">
        <f>'SO 01 - Vestavba prostor '!F34</f>
        <v>0</v>
      </c>
      <c r="BB95" s="100">
        <f>'SO 01 - Vestavba prostor '!F35</f>
        <v>0</v>
      </c>
      <c r="BC95" s="100">
        <f>'SO 01 - Vestavba prostor '!F36</f>
        <v>0</v>
      </c>
      <c r="BD95" s="102">
        <f>'SO 01 - Vestavba prostor 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16.5" customHeight="1">
      <c r="A96" s="93" t="s">
        <v>76</v>
      </c>
      <c r="B96" s="94"/>
      <c r="C96" s="95"/>
      <c r="D96" s="258" t="s">
        <v>83</v>
      </c>
      <c r="E96" s="258"/>
      <c r="F96" s="258"/>
      <c r="G96" s="258"/>
      <c r="H96" s="258"/>
      <c r="I96" s="96"/>
      <c r="J96" s="258" t="s">
        <v>84</v>
      </c>
      <c r="K96" s="258"/>
      <c r="L96" s="258"/>
      <c r="M96" s="258"/>
      <c r="N96" s="258"/>
      <c r="O96" s="258"/>
      <c r="P96" s="258"/>
      <c r="Q96" s="258"/>
      <c r="R96" s="258"/>
      <c r="S96" s="258"/>
      <c r="T96" s="258"/>
      <c r="U96" s="258"/>
      <c r="V96" s="258"/>
      <c r="W96" s="258"/>
      <c r="X96" s="258"/>
      <c r="Y96" s="258"/>
      <c r="Z96" s="258"/>
      <c r="AA96" s="258"/>
      <c r="AB96" s="258"/>
      <c r="AC96" s="258"/>
      <c r="AD96" s="258"/>
      <c r="AE96" s="258"/>
      <c r="AF96" s="258"/>
      <c r="AG96" s="284">
        <f>'SO 02 - ZTI'!J30</f>
        <v>0</v>
      </c>
      <c r="AH96" s="285"/>
      <c r="AI96" s="285"/>
      <c r="AJ96" s="285"/>
      <c r="AK96" s="285"/>
      <c r="AL96" s="285"/>
      <c r="AM96" s="285"/>
      <c r="AN96" s="284">
        <f t="shared" si="0"/>
        <v>0</v>
      </c>
      <c r="AO96" s="285"/>
      <c r="AP96" s="285"/>
      <c r="AQ96" s="97" t="s">
        <v>79</v>
      </c>
      <c r="AR96" s="98"/>
      <c r="AS96" s="99">
        <v>0</v>
      </c>
      <c r="AT96" s="100">
        <f t="shared" si="1"/>
        <v>0</v>
      </c>
      <c r="AU96" s="101">
        <f>'SO 02 - ZTI'!P120</f>
        <v>0</v>
      </c>
      <c r="AV96" s="100">
        <f>'SO 02 - ZTI'!J33</f>
        <v>0</v>
      </c>
      <c r="AW96" s="100">
        <f>'SO 02 - ZTI'!J34</f>
        <v>0</v>
      </c>
      <c r="AX96" s="100">
        <f>'SO 02 - ZTI'!J35</f>
        <v>0</v>
      </c>
      <c r="AY96" s="100">
        <f>'SO 02 - ZTI'!J36</f>
        <v>0</v>
      </c>
      <c r="AZ96" s="100">
        <f>'SO 02 - ZTI'!F33</f>
        <v>0</v>
      </c>
      <c r="BA96" s="100">
        <f>'SO 02 - ZTI'!F34</f>
        <v>0</v>
      </c>
      <c r="BB96" s="100">
        <f>'SO 02 - ZTI'!F35</f>
        <v>0</v>
      </c>
      <c r="BC96" s="100">
        <f>'SO 02 - ZTI'!F36</f>
        <v>0</v>
      </c>
      <c r="BD96" s="102">
        <f>'SO 02 - ZTI'!F37</f>
        <v>0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91" s="7" customFormat="1" ht="16.5" customHeight="1">
      <c r="A97" s="93" t="s">
        <v>76</v>
      </c>
      <c r="B97" s="94"/>
      <c r="C97" s="95"/>
      <c r="D97" s="258" t="s">
        <v>86</v>
      </c>
      <c r="E97" s="258"/>
      <c r="F97" s="258"/>
      <c r="G97" s="258"/>
      <c r="H97" s="258"/>
      <c r="I97" s="96"/>
      <c r="J97" s="258" t="s">
        <v>87</v>
      </c>
      <c r="K97" s="258"/>
      <c r="L97" s="258"/>
      <c r="M97" s="258"/>
      <c r="N97" s="258"/>
      <c r="O97" s="258"/>
      <c r="P97" s="258"/>
      <c r="Q97" s="258"/>
      <c r="R97" s="258"/>
      <c r="S97" s="258"/>
      <c r="T97" s="258"/>
      <c r="U97" s="258"/>
      <c r="V97" s="258"/>
      <c r="W97" s="258"/>
      <c r="X97" s="258"/>
      <c r="Y97" s="258"/>
      <c r="Z97" s="258"/>
      <c r="AA97" s="258"/>
      <c r="AB97" s="258"/>
      <c r="AC97" s="258"/>
      <c r="AD97" s="258"/>
      <c r="AE97" s="258"/>
      <c r="AF97" s="258"/>
      <c r="AG97" s="284">
        <f>'SO 03 - Vytápění'!J30</f>
        <v>0</v>
      </c>
      <c r="AH97" s="285"/>
      <c r="AI97" s="285"/>
      <c r="AJ97" s="285"/>
      <c r="AK97" s="285"/>
      <c r="AL97" s="285"/>
      <c r="AM97" s="285"/>
      <c r="AN97" s="284">
        <f t="shared" si="0"/>
        <v>0</v>
      </c>
      <c r="AO97" s="285"/>
      <c r="AP97" s="285"/>
      <c r="AQ97" s="97" t="s">
        <v>79</v>
      </c>
      <c r="AR97" s="98"/>
      <c r="AS97" s="99">
        <v>0</v>
      </c>
      <c r="AT97" s="100">
        <f t="shared" si="1"/>
        <v>0</v>
      </c>
      <c r="AU97" s="101">
        <f>'SO 03 - Vytápění'!P118</f>
        <v>0</v>
      </c>
      <c r="AV97" s="100">
        <f>'SO 03 - Vytápění'!J33</f>
        <v>0</v>
      </c>
      <c r="AW97" s="100">
        <f>'SO 03 - Vytápění'!J34</f>
        <v>0</v>
      </c>
      <c r="AX97" s="100">
        <f>'SO 03 - Vytápění'!J35</f>
        <v>0</v>
      </c>
      <c r="AY97" s="100">
        <f>'SO 03 - Vytápění'!J36</f>
        <v>0</v>
      </c>
      <c r="AZ97" s="100">
        <f>'SO 03 - Vytápění'!F33</f>
        <v>0</v>
      </c>
      <c r="BA97" s="100">
        <f>'SO 03 - Vytápění'!F34</f>
        <v>0</v>
      </c>
      <c r="BB97" s="100">
        <f>'SO 03 - Vytápění'!F35</f>
        <v>0</v>
      </c>
      <c r="BC97" s="100">
        <f>'SO 03 - Vytápění'!F36</f>
        <v>0</v>
      </c>
      <c r="BD97" s="102">
        <f>'SO 03 - Vytápění'!F37</f>
        <v>0</v>
      </c>
      <c r="BT97" s="103" t="s">
        <v>80</v>
      </c>
      <c r="BV97" s="103" t="s">
        <v>74</v>
      </c>
      <c r="BW97" s="103" t="s">
        <v>88</v>
      </c>
      <c r="BX97" s="103" t="s">
        <v>5</v>
      </c>
      <c r="CL97" s="103" t="s">
        <v>1</v>
      </c>
      <c r="CM97" s="103" t="s">
        <v>82</v>
      </c>
    </row>
    <row r="98" spans="1:91" s="7" customFormat="1" ht="16.5" customHeight="1">
      <c r="B98" s="94"/>
      <c r="C98" s="95"/>
      <c r="D98" s="258" t="s">
        <v>89</v>
      </c>
      <c r="E98" s="258"/>
      <c r="F98" s="258"/>
      <c r="G98" s="258"/>
      <c r="H98" s="258"/>
      <c r="I98" s="96"/>
      <c r="J98" s="258" t="s">
        <v>90</v>
      </c>
      <c r="K98" s="258"/>
      <c r="L98" s="258"/>
      <c r="M98" s="258"/>
      <c r="N98" s="258"/>
      <c r="O98" s="258"/>
      <c r="P98" s="258"/>
      <c r="Q98" s="258"/>
      <c r="R98" s="258"/>
      <c r="S98" s="258"/>
      <c r="T98" s="258"/>
      <c r="U98" s="258"/>
      <c r="V98" s="258"/>
      <c r="W98" s="258"/>
      <c r="X98" s="258"/>
      <c r="Y98" s="258"/>
      <c r="Z98" s="258"/>
      <c r="AA98" s="258"/>
      <c r="AB98" s="258"/>
      <c r="AC98" s="258"/>
      <c r="AD98" s="258"/>
      <c r="AE98" s="258"/>
      <c r="AF98" s="258"/>
      <c r="AG98" s="289">
        <f>ROUND(AG99,2)</f>
        <v>0</v>
      </c>
      <c r="AH98" s="285"/>
      <c r="AI98" s="285"/>
      <c r="AJ98" s="285"/>
      <c r="AK98" s="285"/>
      <c r="AL98" s="285"/>
      <c r="AM98" s="285"/>
      <c r="AN98" s="284">
        <f t="shared" si="0"/>
        <v>0</v>
      </c>
      <c r="AO98" s="285"/>
      <c r="AP98" s="285"/>
      <c r="AQ98" s="97" t="s">
        <v>79</v>
      </c>
      <c r="AR98" s="98"/>
      <c r="AS98" s="99">
        <f>ROUND(AS99,2)</f>
        <v>0</v>
      </c>
      <c r="AT98" s="100">
        <f t="shared" si="1"/>
        <v>0</v>
      </c>
      <c r="AU98" s="101">
        <f>ROUND(AU99,5)</f>
        <v>0</v>
      </c>
      <c r="AV98" s="100">
        <f>ROUND(AZ98*L29,2)</f>
        <v>0</v>
      </c>
      <c r="AW98" s="100">
        <f>ROUND(BA98*L30,2)</f>
        <v>0</v>
      </c>
      <c r="AX98" s="100">
        <f>ROUND(BB98*L29,2)</f>
        <v>0</v>
      </c>
      <c r="AY98" s="100">
        <f>ROUND(BC98*L30,2)</f>
        <v>0</v>
      </c>
      <c r="AZ98" s="100">
        <f>ROUND(AZ99,2)</f>
        <v>0</v>
      </c>
      <c r="BA98" s="100">
        <f>ROUND(BA99,2)</f>
        <v>0</v>
      </c>
      <c r="BB98" s="100">
        <f>ROUND(BB99,2)</f>
        <v>0</v>
      </c>
      <c r="BC98" s="100">
        <f>ROUND(BC99,2)</f>
        <v>0</v>
      </c>
      <c r="BD98" s="102">
        <f>ROUND(BD99,2)</f>
        <v>0</v>
      </c>
      <c r="BS98" s="103" t="s">
        <v>71</v>
      </c>
      <c r="BT98" s="103" t="s">
        <v>80</v>
      </c>
      <c r="BU98" s="103" t="s">
        <v>73</v>
      </c>
      <c r="BV98" s="103" t="s">
        <v>74</v>
      </c>
      <c r="BW98" s="103" t="s">
        <v>91</v>
      </c>
      <c r="BX98" s="103" t="s">
        <v>5</v>
      </c>
      <c r="CL98" s="103" t="s">
        <v>1</v>
      </c>
      <c r="CM98" s="103" t="s">
        <v>82</v>
      </c>
    </row>
    <row r="99" spans="1:91" s="4" customFormat="1" ht="16.5" customHeight="1">
      <c r="A99" s="93" t="s">
        <v>76</v>
      </c>
      <c r="B99" s="58"/>
      <c r="C99" s="104"/>
      <c r="D99" s="104"/>
      <c r="E99" s="259" t="s">
        <v>92</v>
      </c>
      <c r="F99" s="259"/>
      <c r="G99" s="259"/>
      <c r="H99" s="259"/>
      <c r="I99" s="259"/>
      <c r="J99" s="104"/>
      <c r="K99" s="259" t="s">
        <v>93</v>
      </c>
      <c r="L99" s="259"/>
      <c r="M99" s="259"/>
      <c r="N99" s="259"/>
      <c r="O99" s="259"/>
      <c r="P99" s="259"/>
      <c r="Q99" s="259"/>
      <c r="R99" s="259"/>
      <c r="S99" s="259"/>
      <c r="T99" s="259"/>
      <c r="U99" s="259"/>
      <c r="V99" s="259"/>
      <c r="W99" s="259"/>
      <c r="X99" s="259"/>
      <c r="Y99" s="259"/>
      <c r="Z99" s="259"/>
      <c r="AA99" s="259"/>
      <c r="AB99" s="259"/>
      <c r="AC99" s="259"/>
      <c r="AD99" s="259"/>
      <c r="AE99" s="259"/>
      <c r="AF99" s="259"/>
      <c r="AG99" s="286">
        <f>'18-S - PS – ROZVODY ELEKT...'!J32</f>
        <v>0</v>
      </c>
      <c r="AH99" s="287"/>
      <c r="AI99" s="287"/>
      <c r="AJ99" s="287"/>
      <c r="AK99" s="287"/>
      <c r="AL99" s="287"/>
      <c r="AM99" s="287"/>
      <c r="AN99" s="286">
        <f t="shared" si="0"/>
        <v>0</v>
      </c>
      <c r="AO99" s="287"/>
      <c r="AP99" s="287"/>
      <c r="AQ99" s="105" t="s">
        <v>94</v>
      </c>
      <c r="AR99" s="60"/>
      <c r="AS99" s="106">
        <v>0</v>
      </c>
      <c r="AT99" s="107">
        <f t="shared" si="1"/>
        <v>0</v>
      </c>
      <c r="AU99" s="108">
        <f>'18-S - PS – ROZVODY ELEKT...'!P127</f>
        <v>0</v>
      </c>
      <c r="AV99" s="107">
        <f>'18-S - PS – ROZVODY ELEKT...'!J35</f>
        <v>0</v>
      </c>
      <c r="AW99" s="107">
        <f>'18-S - PS – ROZVODY ELEKT...'!J36</f>
        <v>0</v>
      </c>
      <c r="AX99" s="107">
        <f>'18-S - PS – ROZVODY ELEKT...'!J37</f>
        <v>0</v>
      </c>
      <c r="AY99" s="107">
        <f>'18-S - PS – ROZVODY ELEKT...'!J38</f>
        <v>0</v>
      </c>
      <c r="AZ99" s="107">
        <f>'18-S - PS – ROZVODY ELEKT...'!F35</f>
        <v>0</v>
      </c>
      <c r="BA99" s="107">
        <f>'18-S - PS – ROZVODY ELEKT...'!F36</f>
        <v>0</v>
      </c>
      <c r="BB99" s="107">
        <f>'18-S - PS – ROZVODY ELEKT...'!F37</f>
        <v>0</v>
      </c>
      <c r="BC99" s="107">
        <f>'18-S - PS – ROZVODY ELEKT...'!F38</f>
        <v>0</v>
      </c>
      <c r="BD99" s="109">
        <f>'18-S - PS – ROZVODY ELEKT...'!F39</f>
        <v>0</v>
      </c>
      <c r="BT99" s="110" t="s">
        <v>82</v>
      </c>
      <c r="BV99" s="110" t="s">
        <v>74</v>
      </c>
      <c r="BW99" s="110" t="s">
        <v>95</v>
      </c>
      <c r="BX99" s="110" t="s">
        <v>91</v>
      </c>
      <c r="CL99" s="110" t="s">
        <v>1</v>
      </c>
    </row>
    <row r="100" spans="1:91" s="7" customFormat="1" ht="16.5" customHeight="1">
      <c r="A100" s="93" t="s">
        <v>76</v>
      </c>
      <c r="B100" s="94"/>
      <c r="C100" s="95"/>
      <c r="D100" s="258" t="s">
        <v>96</v>
      </c>
      <c r="E100" s="258"/>
      <c r="F100" s="258"/>
      <c r="G100" s="258"/>
      <c r="H100" s="258"/>
      <c r="I100" s="96"/>
      <c r="J100" s="258" t="s">
        <v>97</v>
      </c>
      <c r="K100" s="258"/>
      <c r="L100" s="258"/>
      <c r="M100" s="258"/>
      <c r="N100" s="258"/>
      <c r="O100" s="258"/>
      <c r="P100" s="258"/>
      <c r="Q100" s="258"/>
      <c r="R100" s="258"/>
      <c r="S100" s="258"/>
      <c r="T100" s="258"/>
      <c r="U100" s="258"/>
      <c r="V100" s="258"/>
      <c r="W100" s="258"/>
      <c r="X100" s="258"/>
      <c r="Y100" s="258"/>
      <c r="Z100" s="258"/>
      <c r="AA100" s="258"/>
      <c r="AB100" s="258"/>
      <c r="AC100" s="258"/>
      <c r="AD100" s="258"/>
      <c r="AE100" s="258"/>
      <c r="AF100" s="258"/>
      <c r="AG100" s="284">
        <f>'SO 05 - Slaboproud'!J30</f>
        <v>0</v>
      </c>
      <c r="AH100" s="285"/>
      <c r="AI100" s="285"/>
      <c r="AJ100" s="285"/>
      <c r="AK100" s="285"/>
      <c r="AL100" s="285"/>
      <c r="AM100" s="285"/>
      <c r="AN100" s="284">
        <f t="shared" si="0"/>
        <v>0</v>
      </c>
      <c r="AO100" s="285"/>
      <c r="AP100" s="285"/>
      <c r="AQ100" s="97" t="s">
        <v>79</v>
      </c>
      <c r="AR100" s="98"/>
      <c r="AS100" s="99">
        <v>0</v>
      </c>
      <c r="AT100" s="100">
        <f t="shared" si="1"/>
        <v>0</v>
      </c>
      <c r="AU100" s="101">
        <f>'SO 05 - Slaboproud'!P118</f>
        <v>0</v>
      </c>
      <c r="AV100" s="100">
        <f>'SO 05 - Slaboproud'!J33</f>
        <v>0</v>
      </c>
      <c r="AW100" s="100">
        <f>'SO 05 - Slaboproud'!J34</f>
        <v>0</v>
      </c>
      <c r="AX100" s="100">
        <f>'SO 05 - Slaboproud'!J35</f>
        <v>0</v>
      </c>
      <c r="AY100" s="100">
        <f>'SO 05 - Slaboproud'!J36</f>
        <v>0</v>
      </c>
      <c r="AZ100" s="100">
        <f>'SO 05 - Slaboproud'!F33</f>
        <v>0</v>
      </c>
      <c r="BA100" s="100">
        <f>'SO 05 - Slaboproud'!F34</f>
        <v>0</v>
      </c>
      <c r="BB100" s="100">
        <f>'SO 05 - Slaboproud'!F35</f>
        <v>0</v>
      </c>
      <c r="BC100" s="100">
        <f>'SO 05 - Slaboproud'!F36</f>
        <v>0</v>
      </c>
      <c r="BD100" s="102">
        <f>'SO 05 - Slaboproud'!F37</f>
        <v>0</v>
      </c>
      <c r="BT100" s="103" t="s">
        <v>80</v>
      </c>
      <c r="BV100" s="103" t="s">
        <v>74</v>
      </c>
      <c r="BW100" s="103" t="s">
        <v>98</v>
      </c>
      <c r="BX100" s="103" t="s">
        <v>5</v>
      </c>
      <c r="CL100" s="103" t="s">
        <v>1</v>
      </c>
      <c r="CM100" s="103" t="s">
        <v>82</v>
      </c>
    </row>
    <row r="101" spans="1:91" s="7" customFormat="1" ht="16.5" customHeight="1">
      <c r="A101" s="93" t="s">
        <v>76</v>
      </c>
      <c r="B101" s="94"/>
      <c r="C101" s="95"/>
      <c r="D101" s="258" t="s">
        <v>99</v>
      </c>
      <c r="E101" s="258"/>
      <c r="F101" s="258"/>
      <c r="G101" s="258"/>
      <c r="H101" s="258"/>
      <c r="I101" s="96"/>
      <c r="J101" s="258" t="s">
        <v>100</v>
      </c>
      <c r="K101" s="258"/>
      <c r="L101" s="258"/>
      <c r="M101" s="258"/>
      <c r="N101" s="258"/>
      <c r="O101" s="258"/>
      <c r="P101" s="258"/>
      <c r="Q101" s="258"/>
      <c r="R101" s="258"/>
      <c r="S101" s="258"/>
      <c r="T101" s="258"/>
      <c r="U101" s="258"/>
      <c r="V101" s="258"/>
      <c r="W101" s="258"/>
      <c r="X101" s="258"/>
      <c r="Y101" s="258"/>
      <c r="Z101" s="258"/>
      <c r="AA101" s="258"/>
      <c r="AB101" s="258"/>
      <c r="AC101" s="258"/>
      <c r="AD101" s="258"/>
      <c r="AE101" s="258"/>
      <c r="AF101" s="258"/>
      <c r="AG101" s="284">
        <f>'SO 06 - Vzduchotechnika'!J30</f>
        <v>0</v>
      </c>
      <c r="AH101" s="285"/>
      <c r="AI101" s="285"/>
      <c r="AJ101" s="285"/>
      <c r="AK101" s="285"/>
      <c r="AL101" s="285"/>
      <c r="AM101" s="285"/>
      <c r="AN101" s="284">
        <f t="shared" si="0"/>
        <v>0</v>
      </c>
      <c r="AO101" s="285"/>
      <c r="AP101" s="285"/>
      <c r="AQ101" s="97" t="s">
        <v>79</v>
      </c>
      <c r="AR101" s="98"/>
      <c r="AS101" s="99">
        <v>0</v>
      </c>
      <c r="AT101" s="100">
        <f t="shared" si="1"/>
        <v>0</v>
      </c>
      <c r="AU101" s="101">
        <f>'SO 06 - Vzduchotechnika'!P118</f>
        <v>0</v>
      </c>
      <c r="AV101" s="100">
        <f>'SO 06 - Vzduchotechnika'!J33</f>
        <v>0</v>
      </c>
      <c r="AW101" s="100">
        <f>'SO 06 - Vzduchotechnika'!J34</f>
        <v>0</v>
      </c>
      <c r="AX101" s="100">
        <f>'SO 06 - Vzduchotechnika'!J35</f>
        <v>0</v>
      </c>
      <c r="AY101" s="100">
        <f>'SO 06 - Vzduchotechnika'!J36</f>
        <v>0</v>
      </c>
      <c r="AZ101" s="100">
        <f>'SO 06 - Vzduchotechnika'!F33</f>
        <v>0</v>
      </c>
      <c r="BA101" s="100">
        <f>'SO 06 - Vzduchotechnika'!F34</f>
        <v>0</v>
      </c>
      <c r="BB101" s="100">
        <f>'SO 06 - Vzduchotechnika'!F35</f>
        <v>0</v>
      </c>
      <c r="BC101" s="100">
        <f>'SO 06 - Vzduchotechnika'!F36</f>
        <v>0</v>
      </c>
      <c r="BD101" s="102">
        <f>'SO 06 - Vzduchotechnika'!F37</f>
        <v>0</v>
      </c>
      <c r="BT101" s="103" t="s">
        <v>80</v>
      </c>
      <c r="BV101" s="103" t="s">
        <v>74</v>
      </c>
      <c r="BW101" s="103" t="s">
        <v>101</v>
      </c>
      <c r="BX101" s="103" t="s">
        <v>5</v>
      </c>
      <c r="CL101" s="103" t="s">
        <v>1</v>
      </c>
      <c r="CM101" s="103" t="s">
        <v>82</v>
      </c>
    </row>
    <row r="102" spans="1:91" s="7" customFormat="1" ht="16.5" customHeight="1">
      <c r="B102" s="94"/>
      <c r="C102" s="95"/>
      <c r="D102" s="258" t="s">
        <v>102</v>
      </c>
      <c r="E102" s="258"/>
      <c r="F102" s="258"/>
      <c r="G102" s="258"/>
      <c r="H102" s="258"/>
      <c r="I102" s="96"/>
      <c r="J102" s="258" t="s">
        <v>103</v>
      </c>
      <c r="K102" s="258"/>
      <c r="L102" s="258"/>
      <c r="M102" s="258"/>
      <c r="N102" s="258"/>
      <c r="O102" s="258"/>
      <c r="P102" s="258"/>
      <c r="Q102" s="258"/>
      <c r="R102" s="258"/>
      <c r="S102" s="258"/>
      <c r="T102" s="258"/>
      <c r="U102" s="258"/>
      <c r="V102" s="258"/>
      <c r="W102" s="258"/>
      <c r="X102" s="258"/>
      <c r="Y102" s="258"/>
      <c r="Z102" s="258"/>
      <c r="AA102" s="258"/>
      <c r="AB102" s="258"/>
      <c r="AC102" s="258"/>
      <c r="AD102" s="258"/>
      <c r="AE102" s="258"/>
      <c r="AF102" s="258"/>
      <c r="AG102" s="289">
        <f>ROUND(SUM(AG103:AG104),2)</f>
        <v>0</v>
      </c>
      <c r="AH102" s="285"/>
      <c r="AI102" s="285"/>
      <c r="AJ102" s="285"/>
      <c r="AK102" s="285"/>
      <c r="AL102" s="285"/>
      <c r="AM102" s="285"/>
      <c r="AN102" s="284">
        <f t="shared" si="0"/>
        <v>0</v>
      </c>
      <c r="AO102" s="285"/>
      <c r="AP102" s="285"/>
      <c r="AQ102" s="97" t="s">
        <v>79</v>
      </c>
      <c r="AR102" s="98"/>
      <c r="AS102" s="99">
        <f>ROUND(SUM(AS103:AS104),2)</f>
        <v>0</v>
      </c>
      <c r="AT102" s="100">
        <f t="shared" si="1"/>
        <v>0</v>
      </c>
      <c r="AU102" s="101">
        <f>ROUND(SUM(AU103:AU104),5)</f>
        <v>0</v>
      </c>
      <c r="AV102" s="100">
        <f>ROUND(AZ102*L29,2)</f>
        <v>0</v>
      </c>
      <c r="AW102" s="100">
        <f>ROUND(BA102*L30,2)</f>
        <v>0</v>
      </c>
      <c r="AX102" s="100">
        <f>ROUND(BB102*L29,2)</f>
        <v>0</v>
      </c>
      <c r="AY102" s="100">
        <f>ROUND(BC102*L30,2)</f>
        <v>0</v>
      </c>
      <c r="AZ102" s="100">
        <f>ROUND(SUM(AZ103:AZ104),2)</f>
        <v>0</v>
      </c>
      <c r="BA102" s="100">
        <f>ROUND(SUM(BA103:BA104),2)</f>
        <v>0</v>
      </c>
      <c r="BB102" s="100">
        <f>ROUND(SUM(BB103:BB104),2)</f>
        <v>0</v>
      </c>
      <c r="BC102" s="100">
        <f>ROUND(SUM(BC103:BC104),2)</f>
        <v>0</v>
      </c>
      <c r="BD102" s="102">
        <f>ROUND(SUM(BD103:BD104),2)</f>
        <v>0</v>
      </c>
      <c r="BS102" s="103" t="s">
        <v>71</v>
      </c>
      <c r="BT102" s="103" t="s">
        <v>80</v>
      </c>
      <c r="BV102" s="103" t="s">
        <v>74</v>
      </c>
      <c r="BW102" s="103" t="s">
        <v>104</v>
      </c>
      <c r="BX102" s="103" t="s">
        <v>5</v>
      </c>
      <c r="CL102" s="103" t="s">
        <v>1</v>
      </c>
      <c r="CM102" s="103" t="s">
        <v>82</v>
      </c>
    </row>
    <row r="103" spans="1:91" s="4" customFormat="1" ht="16.5" customHeight="1">
      <c r="A103" s="93" t="s">
        <v>76</v>
      </c>
      <c r="B103" s="58"/>
      <c r="C103" s="104"/>
      <c r="D103" s="104"/>
      <c r="E103" s="259" t="s">
        <v>102</v>
      </c>
      <c r="F103" s="259"/>
      <c r="G103" s="259"/>
      <c r="H103" s="259"/>
      <c r="I103" s="259"/>
      <c r="J103" s="104"/>
      <c r="K103" s="259" t="s">
        <v>103</v>
      </c>
      <c r="L103" s="259"/>
      <c r="M103" s="259"/>
      <c r="N103" s="259"/>
      <c r="O103" s="259"/>
      <c r="P103" s="259"/>
      <c r="Q103" s="259"/>
      <c r="R103" s="259"/>
      <c r="S103" s="259"/>
      <c r="T103" s="259"/>
      <c r="U103" s="259"/>
      <c r="V103" s="259"/>
      <c r="W103" s="259"/>
      <c r="X103" s="259"/>
      <c r="Y103" s="259"/>
      <c r="Z103" s="259"/>
      <c r="AA103" s="259"/>
      <c r="AB103" s="259"/>
      <c r="AC103" s="259"/>
      <c r="AD103" s="259"/>
      <c r="AE103" s="259"/>
      <c r="AF103" s="259"/>
      <c r="AG103" s="286">
        <f>'SO 07 - VRN'!J30</f>
        <v>0</v>
      </c>
      <c r="AH103" s="287"/>
      <c r="AI103" s="287"/>
      <c r="AJ103" s="287"/>
      <c r="AK103" s="287"/>
      <c r="AL103" s="287"/>
      <c r="AM103" s="287"/>
      <c r="AN103" s="286">
        <f t="shared" si="0"/>
        <v>0</v>
      </c>
      <c r="AO103" s="287"/>
      <c r="AP103" s="287"/>
      <c r="AQ103" s="105" t="s">
        <v>94</v>
      </c>
      <c r="AR103" s="60"/>
      <c r="AS103" s="106">
        <v>0</v>
      </c>
      <c r="AT103" s="107">
        <f t="shared" si="1"/>
        <v>0</v>
      </c>
      <c r="AU103" s="108">
        <f>'SO 07 - VRN'!P122</f>
        <v>0</v>
      </c>
      <c r="AV103" s="107">
        <f>'SO 07 - VRN'!J33</f>
        <v>0</v>
      </c>
      <c r="AW103" s="107">
        <f>'SO 07 - VRN'!J34</f>
        <v>0</v>
      </c>
      <c r="AX103" s="107">
        <f>'SO 07 - VRN'!J35</f>
        <v>0</v>
      </c>
      <c r="AY103" s="107">
        <f>'SO 07 - VRN'!J36</f>
        <v>0</v>
      </c>
      <c r="AZ103" s="107">
        <f>'SO 07 - VRN'!F33</f>
        <v>0</v>
      </c>
      <c r="BA103" s="107">
        <f>'SO 07 - VRN'!F34</f>
        <v>0</v>
      </c>
      <c r="BB103" s="107">
        <f>'SO 07 - VRN'!F35</f>
        <v>0</v>
      </c>
      <c r="BC103" s="107">
        <f>'SO 07 - VRN'!F36</f>
        <v>0</v>
      </c>
      <c r="BD103" s="109">
        <f>'SO 07 - VRN'!F37</f>
        <v>0</v>
      </c>
      <c r="BT103" s="110" t="s">
        <v>82</v>
      </c>
      <c r="BU103" s="110" t="s">
        <v>105</v>
      </c>
      <c r="BV103" s="110" t="s">
        <v>74</v>
      </c>
      <c r="BW103" s="110" t="s">
        <v>104</v>
      </c>
      <c r="BX103" s="110" t="s">
        <v>5</v>
      </c>
      <c r="CL103" s="110" t="s">
        <v>1</v>
      </c>
      <c r="CM103" s="110" t="s">
        <v>82</v>
      </c>
    </row>
    <row r="104" spans="1:91" s="4" customFormat="1" ht="16.5" customHeight="1">
      <c r="A104" s="93" t="s">
        <v>76</v>
      </c>
      <c r="B104" s="58"/>
      <c r="C104" s="104"/>
      <c r="D104" s="104"/>
      <c r="E104" s="259" t="s">
        <v>106</v>
      </c>
      <c r="F104" s="259"/>
      <c r="G104" s="259"/>
      <c r="H104" s="259"/>
      <c r="I104" s="259"/>
      <c r="J104" s="104"/>
      <c r="K104" s="259" t="s">
        <v>93</v>
      </c>
      <c r="L104" s="259"/>
      <c r="M104" s="259"/>
      <c r="N104" s="259"/>
      <c r="O104" s="259"/>
      <c r="P104" s="259"/>
      <c r="Q104" s="259"/>
      <c r="R104" s="259"/>
      <c r="S104" s="259"/>
      <c r="T104" s="259"/>
      <c r="U104" s="259"/>
      <c r="V104" s="259"/>
      <c r="W104" s="259"/>
      <c r="X104" s="259"/>
      <c r="Y104" s="259"/>
      <c r="Z104" s="259"/>
      <c r="AA104" s="259"/>
      <c r="AB104" s="259"/>
      <c r="AC104" s="259"/>
      <c r="AD104" s="259"/>
      <c r="AE104" s="259"/>
      <c r="AF104" s="259"/>
      <c r="AG104" s="286">
        <f>'18-V - PS – ROZVODY ELEKT...'!J32</f>
        <v>0</v>
      </c>
      <c r="AH104" s="287"/>
      <c r="AI104" s="287"/>
      <c r="AJ104" s="287"/>
      <c r="AK104" s="287"/>
      <c r="AL104" s="287"/>
      <c r="AM104" s="287"/>
      <c r="AN104" s="286">
        <f t="shared" si="0"/>
        <v>0</v>
      </c>
      <c r="AO104" s="287"/>
      <c r="AP104" s="287"/>
      <c r="AQ104" s="105" t="s">
        <v>94</v>
      </c>
      <c r="AR104" s="60"/>
      <c r="AS104" s="111">
        <v>0</v>
      </c>
      <c r="AT104" s="112">
        <f t="shared" si="1"/>
        <v>0</v>
      </c>
      <c r="AU104" s="113">
        <f>'18-V - PS – ROZVODY ELEKT...'!P121</f>
        <v>0</v>
      </c>
      <c r="AV104" s="112">
        <f>'18-V - PS – ROZVODY ELEKT...'!J35</f>
        <v>0</v>
      </c>
      <c r="AW104" s="112">
        <f>'18-V - PS – ROZVODY ELEKT...'!J36</f>
        <v>0</v>
      </c>
      <c r="AX104" s="112">
        <f>'18-V - PS – ROZVODY ELEKT...'!J37</f>
        <v>0</v>
      </c>
      <c r="AY104" s="112">
        <f>'18-V - PS – ROZVODY ELEKT...'!J38</f>
        <v>0</v>
      </c>
      <c r="AZ104" s="112">
        <f>'18-V - PS – ROZVODY ELEKT...'!F35</f>
        <v>0</v>
      </c>
      <c r="BA104" s="112">
        <f>'18-V - PS – ROZVODY ELEKT...'!F36</f>
        <v>0</v>
      </c>
      <c r="BB104" s="112">
        <f>'18-V - PS – ROZVODY ELEKT...'!F37</f>
        <v>0</v>
      </c>
      <c r="BC104" s="112">
        <f>'18-V - PS – ROZVODY ELEKT...'!F38</f>
        <v>0</v>
      </c>
      <c r="BD104" s="114">
        <f>'18-V - PS – ROZVODY ELEKT...'!F39</f>
        <v>0</v>
      </c>
      <c r="BT104" s="110" t="s">
        <v>82</v>
      </c>
      <c r="BV104" s="110" t="s">
        <v>74</v>
      </c>
      <c r="BW104" s="110" t="s">
        <v>107</v>
      </c>
      <c r="BX104" s="110" t="s">
        <v>104</v>
      </c>
      <c r="CL104" s="110" t="s">
        <v>1</v>
      </c>
    </row>
    <row r="105" spans="1:91" s="2" customFormat="1" ht="30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9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39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sheetProtection algorithmName="SHA-512" hashValue="OHPPBQ2eynK7OINOtIoRVTSJzv3KYTVBO3utOQdDuPee+C+oWNo/h812Ngm+Sx9FE+n5YrDRKUZhyDcKWzSApw==" saltValue="QCHa4/7RV7ZAr4N+Yx54Svj1dStFuVygo91HUV8II32W2sZFLA7PabAPq6Gk6e7Jd+bGTu15ZtSMoXEXkcSH6Q==" spinCount="100000" sheet="1" objects="1" scenarios="1" formatColumns="0" formatRows="0"/>
  <mergeCells count="78">
    <mergeCell ref="AG104:AM104"/>
    <mergeCell ref="AG98:AM98"/>
    <mergeCell ref="AM87:AN87"/>
    <mergeCell ref="AM89:AP89"/>
    <mergeCell ref="AM90:AP90"/>
    <mergeCell ref="AN103:AP103"/>
    <mergeCell ref="AN104:AP104"/>
    <mergeCell ref="AN95:AP95"/>
    <mergeCell ref="AN96:AP96"/>
    <mergeCell ref="AN102:AP102"/>
    <mergeCell ref="AN101:AP101"/>
    <mergeCell ref="AN100:AP100"/>
    <mergeCell ref="AN92:AP92"/>
    <mergeCell ref="AN99:AP99"/>
    <mergeCell ref="AN97:AP97"/>
    <mergeCell ref="AN98:AP98"/>
    <mergeCell ref="AR2:BE2"/>
    <mergeCell ref="AG95:AM95"/>
    <mergeCell ref="AG96:AM96"/>
    <mergeCell ref="AG103:AM103"/>
    <mergeCell ref="AG92:AM92"/>
    <mergeCell ref="AG101:AM101"/>
    <mergeCell ref="AG97:AM97"/>
    <mergeCell ref="AG100:AM100"/>
    <mergeCell ref="AG102:AM102"/>
    <mergeCell ref="AG99:AM99"/>
    <mergeCell ref="AS89:AT91"/>
    <mergeCell ref="AN94:AP9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E103:I103"/>
    <mergeCell ref="E99:I99"/>
    <mergeCell ref="E104:I104"/>
    <mergeCell ref="I92:AF92"/>
    <mergeCell ref="J95:AF95"/>
    <mergeCell ref="J102:AF102"/>
    <mergeCell ref="J101:AF101"/>
    <mergeCell ref="J96:AF96"/>
    <mergeCell ref="J100:AF100"/>
    <mergeCell ref="J97:AF97"/>
    <mergeCell ref="J98:AF98"/>
    <mergeCell ref="K99:AF99"/>
    <mergeCell ref="K104:AF104"/>
    <mergeCell ref="K103:AF103"/>
    <mergeCell ref="C92:G92"/>
    <mergeCell ref="D98:H98"/>
    <mergeCell ref="D102:H102"/>
    <mergeCell ref="D101:H101"/>
    <mergeCell ref="D100:H100"/>
    <mergeCell ref="D97:H97"/>
    <mergeCell ref="D96:H96"/>
    <mergeCell ref="D95:H95"/>
  </mergeCells>
  <hyperlinks>
    <hyperlink ref="A95" location="'SO 01 - Vestavba prostor '!C2" display="/"/>
    <hyperlink ref="A96" location="'SO 02 - ZTI'!C2" display="/"/>
    <hyperlink ref="A97" location="'SO 03 - Vytápění'!C2" display="/"/>
    <hyperlink ref="A99" location="'18-S - PS – ROZVODY ELEKT...'!C2" display="/"/>
    <hyperlink ref="A100" location="'SO 05 - Slaboproud'!C2" display="/"/>
    <hyperlink ref="A101" location="'SO 06 - Vzduchotechnika'!C2" display="/"/>
    <hyperlink ref="A103" location="'SO 07 - VRN'!C2" display="/"/>
    <hyperlink ref="A104" location="'18-V - PS – ROZVODY ELEK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1" t="str">
        <f>'Rekapitulace stavby'!K6</f>
        <v>Bylnice - vestavba prostor provozního střediska</v>
      </c>
      <c r="F7" s="302"/>
      <c r="G7" s="302"/>
      <c r="H7" s="302"/>
      <c r="L7" s="20"/>
    </row>
    <row r="8" spans="1:46" s="2" customFormat="1" ht="12" customHeight="1">
      <c r="A8" s="34"/>
      <c r="B8" s="39"/>
      <c r="C8" s="34"/>
      <c r="D8" s="119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3" t="s">
        <v>110</v>
      </c>
      <c r="F9" s="304"/>
      <c r="G9" s="304"/>
      <c r="H9" s="30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23</v>
      </c>
      <c r="E14" s="34"/>
      <c r="F14" s="34"/>
      <c r="G14" s="34"/>
      <c r="H14" s="34"/>
      <c r="I14" s="119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26</v>
      </c>
      <c r="E17" s="34"/>
      <c r="F17" s="34"/>
      <c r="G17" s="34"/>
      <c r="H17" s="34"/>
      <c r="I17" s="119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5" t="str">
        <f>'Rekapitulace stavby'!E14</f>
        <v>Vyplň údaj</v>
      </c>
      <c r="F18" s="306"/>
      <c r="G18" s="306"/>
      <c r="H18" s="306"/>
      <c r="I18" s="119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28</v>
      </c>
      <c r="E20" s="34"/>
      <c r="F20" s="34"/>
      <c r="G20" s="34"/>
      <c r="H20" s="34"/>
      <c r="I20" s="119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30</v>
      </c>
      <c r="E23" s="34"/>
      <c r="F23" s="34"/>
      <c r="G23" s="34"/>
      <c r="H23" s="34"/>
      <c r="I23" s="119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7" t="s">
        <v>1</v>
      </c>
      <c r="F27" s="307"/>
      <c r="G27" s="307"/>
      <c r="H27" s="307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34"/>
      <c r="J30" s="126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7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36</v>
      </c>
      <c r="E33" s="119" t="s">
        <v>37</v>
      </c>
      <c r="F33" s="129">
        <f>ROUND((SUM(BE132:BE493)),  2)</f>
        <v>0</v>
      </c>
      <c r="G33" s="34"/>
      <c r="H33" s="34"/>
      <c r="I33" s="130">
        <v>0.21</v>
      </c>
      <c r="J33" s="129">
        <f>ROUND(((SUM(BE132:BE493))*I33),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38</v>
      </c>
      <c r="F34" s="129">
        <f>ROUND((SUM(BF132:BF493)),  2)</f>
        <v>0</v>
      </c>
      <c r="G34" s="34"/>
      <c r="H34" s="34"/>
      <c r="I34" s="130">
        <v>0.15</v>
      </c>
      <c r="J34" s="129">
        <f>ROUND(((SUM(BF132:BF493))*I34),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39</v>
      </c>
      <c r="F35" s="129">
        <f>ROUND((SUM(BG132:BG493)),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40</v>
      </c>
      <c r="F36" s="129">
        <f>ROUND((SUM(BH132:BH493)),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41</v>
      </c>
      <c r="F37" s="129">
        <f>ROUND((SUM(BI132:BI493)),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8" t="str">
        <f>E7</f>
        <v>Bylnice - vestavba prostor provozního střediska</v>
      </c>
      <c r="F85" s="309"/>
      <c r="G85" s="309"/>
      <c r="H85" s="30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 xml:space="preserve">SO 01 - Vestavba prostor </v>
      </c>
      <c r="F87" s="310"/>
      <c r="G87" s="310"/>
      <c r="H87" s="31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112</v>
      </c>
      <c r="D94" s="150"/>
      <c r="E94" s="150"/>
      <c r="F94" s="150"/>
      <c r="G94" s="150"/>
      <c r="H94" s="150"/>
      <c r="I94" s="150"/>
      <c r="J94" s="151" t="s">
        <v>113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114</v>
      </c>
      <c r="D96" s="36"/>
      <c r="E96" s="36"/>
      <c r="F96" s="36"/>
      <c r="G96" s="36"/>
      <c r="H96" s="36"/>
      <c r="I96" s="36"/>
      <c r="J96" s="84">
        <f>J132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2:12" s="9" customFormat="1" ht="24.95" customHeight="1">
      <c r="B97" s="153"/>
      <c r="C97" s="154"/>
      <c r="D97" s="155" t="s">
        <v>116</v>
      </c>
      <c r="E97" s="156"/>
      <c r="F97" s="156"/>
      <c r="G97" s="156"/>
      <c r="H97" s="156"/>
      <c r="I97" s="156"/>
      <c r="J97" s="157">
        <f>J133</f>
        <v>0</v>
      </c>
      <c r="K97" s="154"/>
      <c r="L97" s="158"/>
    </row>
    <row r="98" spans="2:12" s="10" customFormat="1" ht="19.899999999999999" customHeight="1">
      <c r="B98" s="159"/>
      <c r="C98" s="104"/>
      <c r="D98" s="160" t="s">
        <v>117</v>
      </c>
      <c r="E98" s="161"/>
      <c r="F98" s="161"/>
      <c r="G98" s="161"/>
      <c r="H98" s="161"/>
      <c r="I98" s="161"/>
      <c r="J98" s="162">
        <f>J134</f>
        <v>0</v>
      </c>
      <c r="K98" s="104"/>
      <c r="L98" s="163"/>
    </row>
    <row r="99" spans="2:12" s="10" customFormat="1" ht="19.899999999999999" customHeight="1">
      <c r="B99" s="159"/>
      <c r="C99" s="104"/>
      <c r="D99" s="160" t="s">
        <v>118</v>
      </c>
      <c r="E99" s="161"/>
      <c r="F99" s="161"/>
      <c r="G99" s="161"/>
      <c r="H99" s="161"/>
      <c r="I99" s="161"/>
      <c r="J99" s="162">
        <f>J167</f>
        <v>0</v>
      </c>
      <c r="K99" s="104"/>
      <c r="L99" s="163"/>
    </row>
    <row r="100" spans="2:12" s="10" customFormat="1" ht="19.899999999999999" customHeight="1">
      <c r="B100" s="159"/>
      <c r="C100" s="104"/>
      <c r="D100" s="160" t="s">
        <v>119</v>
      </c>
      <c r="E100" s="161"/>
      <c r="F100" s="161"/>
      <c r="G100" s="161"/>
      <c r="H100" s="161"/>
      <c r="I100" s="161"/>
      <c r="J100" s="162">
        <f>J186</f>
        <v>0</v>
      </c>
      <c r="K100" s="104"/>
      <c r="L100" s="163"/>
    </row>
    <row r="101" spans="2:12" s="9" customFormat="1" ht="24.95" customHeight="1">
      <c r="B101" s="153"/>
      <c r="C101" s="154"/>
      <c r="D101" s="155" t="s">
        <v>120</v>
      </c>
      <c r="E101" s="156"/>
      <c r="F101" s="156"/>
      <c r="G101" s="156"/>
      <c r="H101" s="156"/>
      <c r="I101" s="156"/>
      <c r="J101" s="157">
        <f>J189</f>
        <v>0</v>
      </c>
      <c r="K101" s="154"/>
      <c r="L101" s="158"/>
    </row>
    <row r="102" spans="2:12" s="10" customFormat="1" ht="19.899999999999999" customHeight="1">
      <c r="B102" s="159"/>
      <c r="C102" s="104"/>
      <c r="D102" s="160" t="s">
        <v>121</v>
      </c>
      <c r="E102" s="161"/>
      <c r="F102" s="161"/>
      <c r="G102" s="161"/>
      <c r="H102" s="161"/>
      <c r="I102" s="161"/>
      <c r="J102" s="162">
        <f>J190</f>
        <v>0</v>
      </c>
      <c r="K102" s="104"/>
      <c r="L102" s="163"/>
    </row>
    <row r="103" spans="2:12" s="10" customFormat="1" ht="19.899999999999999" customHeight="1">
      <c r="B103" s="159"/>
      <c r="C103" s="104"/>
      <c r="D103" s="160" t="s">
        <v>122</v>
      </c>
      <c r="E103" s="161"/>
      <c r="F103" s="161"/>
      <c r="G103" s="161"/>
      <c r="H103" s="161"/>
      <c r="I103" s="161"/>
      <c r="J103" s="162">
        <f>J203</f>
        <v>0</v>
      </c>
      <c r="K103" s="104"/>
      <c r="L103" s="163"/>
    </row>
    <row r="104" spans="2:12" s="10" customFormat="1" ht="19.899999999999999" customHeight="1">
      <c r="B104" s="159"/>
      <c r="C104" s="104"/>
      <c r="D104" s="160" t="s">
        <v>123</v>
      </c>
      <c r="E104" s="161"/>
      <c r="F104" s="161"/>
      <c r="G104" s="161"/>
      <c r="H104" s="161"/>
      <c r="I104" s="161"/>
      <c r="J104" s="162">
        <f>J241</f>
        <v>0</v>
      </c>
      <c r="K104" s="104"/>
      <c r="L104" s="163"/>
    </row>
    <row r="105" spans="2:12" s="10" customFormat="1" ht="19.899999999999999" customHeight="1">
      <c r="B105" s="159"/>
      <c r="C105" s="104"/>
      <c r="D105" s="160" t="s">
        <v>124</v>
      </c>
      <c r="E105" s="161"/>
      <c r="F105" s="161"/>
      <c r="G105" s="161"/>
      <c r="H105" s="161"/>
      <c r="I105" s="161"/>
      <c r="J105" s="162">
        <f>J252</f>
        <v>0</v>
      </c>
      <c r="K105" s="104"/>
      <c r="L105" s="163"/>
    </row>
    <row r="106" spans="2:12" s="10" customFormat="1" ht="19.899999999999999" customHeight="1">
      <c r="B106" s="159"/>
      <c r="C106" s="104"/>
      <c r="D106" s="160" t="s">
        <v>125</v>
      </c>
      <c r="E106" s="161"/>
      <c r="F106" s="161"/>
      <c r="G106" s="161"/>
      <c r="H106" s="161"/>
      <c r="I106" s="161"/>
      <c r="J106" s="162">
        <f>J307</f>
        <v>0</v>
      </c>
      <c r="K106" s="104"/>
      <c r="L106" s="163"/>
    </row>
    <row r="107" spans="2:12" s="10" customFormat="1" ht="19.899999999999999" customHeight="1">
      <c r="B107" s="159"/>
      <c r="C107" s="104"/>
      <c r="D107" s="160" t="s">
        <v>126</v>
      </c>
      <c r="E107" s="161"/>
      <c r="F107" s="161"/>
      <c r="G107" s="161"/>
      <c r="H107" s="161"/>
      <c r="I107" s="161"/>
      <c r="J107" s="162">
        <f>J339</f>
        <v>0</v>
      </c>
      <c r="K107" s="104"/>
      <c r="L107" s="163"/>
    </row>
    <row r="108" spans="2:12" s="10" customFormat="1" ht="19.899999999999999" customHeight="1">
      <c r="B108" s="159"/>
      <c r="C108" s="104"/>
      <c r="D108" s="160" t="s">
        <v>127</v>
      </c>
      <c r="E108" s="161"/>
      <c r="F108" s="161"/>
      <c r="G108" s="161"/>
      <c r="H108" s="161"/>
      <c r="I108" s="161"/>
      <c r="J108" s="162">
        <f>J354</f>
        <v>0</v>
      </c>
      <c r="K108" s="104"/>
      <c r="L108" s="163"/>
    </row>
    <row r="109" spans="2:12" s="10" customFormat="1" ht="19.899999999999999" customHeight="1">
      <c r="B109" s="159"/>
      <c r="C109" s="104"/>
      <c r="D109" s="160" t="s">
        <v>128</v>
      </c>
      <c r="E109" s="161"/>
      <c r="F109" s="161"/>
      <c r="G109" s="161"/>
      <c r="H109" s="161"/>
      <c r="I109" s="161"/>
      <c r="J109" s="162">
        <f>J405</f>
        <v>0</v>
      </c>
      <c r="K109" s="104"/>
      <c r="L109" s="163"/>
    </row>
    <row r="110" spans="2:12" s="10" customFormat="1" ht="19.899999999999999" customHeight="1">
      <c r="B110" s="159"/>
      <c r="C110" s="104"/>
      <c r="D110" s="160" t="s">
        <v>129</v>
      </c>
      <c r="E110" s="161"/>
      <c r="F110" s="161"/>
      <c r="G110" s="161"/>
      <c r="H110" s="161"/>
      <c r="I110" s="161"/>
      <c r="J110" s="162">
        <f>J415</f>
        <v>0</v>
      </c>
      <c r="K110" s="104"/>
      <c r="L110" s="163"/>
    </row>
    <row r="111" spans="2:12" s="10" customFormat="1" ht="19.899999999999999" customHeight="1">
      <c r="B111" s="159"/>
      <c r="C111" s="104"/>
      <c r="D111" s="160" t="s">
        <v>130</v>
      </c>
      <c r="E111" s="161"/>
      <c r="F111" s="161"/>
      <c r="G111" s="161"/>
      <c r="H111" s="161"/>
      <c r="I111" s="161"/>
      <c r="J111" s="162">
        <f>J453</f>
        <v>0</v>
      </c>
      <c r="K111" s="104"/>
      <c r="L111" s="163"/>
    </row>
    <row r="112" spans="2:12" s="10" customFormat="1" ht="19.899999999999999" customHeight="1">
      <c r="B112" s="159"/>
      <c r="C112" s="104"/>
      <c r="D112" s="160" t="s">
        <v>131</v>
      </c>
      <c r="E112" s="161"/>
      <c r="F112" s="161"/>
      <c r="G112" s="161"/>
      <c r="H112" s="161"/>
      <c r="I112" s="161"/>
      <c r="J112" s="162">
        <f>J476</f>
        <v>0</v>
      </c>
      <c r="K112" s="104"/>
      <c r="L112" s="163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132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08" t="str">
        <f>E7</f>
        <v>Bylnice - vestavba prostor provozního střediska</v>
      </c>
      <c r="F122" s="309"/>
      <c r="G122" s="309"/>
      <c r="H122" s="309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109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61" t="str">
        <f>E9</f>
        <v xml:space="preserve">SO 01 - Vestavba prostor </v>
      </c>
      <c r="F124" s="310"/>
      <c r="G124" s="310"/>
      <c r="H124" s="310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F12</f>
        <v xml:space="preserve"> </v>
      </c>
      <c r="G126" s="36"/>
      <c r="H126" s="36"/>
      <c r="I126" s="29" t="s">
        <v>22</v>
      </c>
      <c r="J126" s="66">
        <f>IF(J12="","",J12)</f>
        <v>0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23</v>
      </c>
      <c r="D128" s="36"/>
      <c r="E128" s="36"/>
      <c r="F128" s="27" t="str">
        <f>E15</f>
        <v xml:space="preserve"> </v>
      </c>
      <c r="G128" s="36"/>
      <c r="H128" s="36"/>
      <c r="I128" s="29" t="s">
        <v>28</v>
      </c>
      <c r="J128" s="32" t="str">
        <f>E21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26</v>
      </c>
      <c r="D129" s="36"/>
      <c r="E129" s="36"/>
      <c r="F129" s="27" t="str">
        <f>IF(E18="","",E18)</f>
        <v>Vyplň údaj</v>
      </c>
      <c r="G129" s="36"/>
      <c r="H129" s="36"/>
      <c r="I129" s="29" t="s">
        <v>30</v>
      </c>
      <c r="J129" s="32" t="str">
        <f>E24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64"/>
      <c r="B131" s="165"/>
      <c r="C131" s="166" t="s">
        <v>133</v>
      </c>
      <c r="D131" s="167" t="s">
        <v>57</v>
      </c>
      <c r="E131" s="167" t="s">
        <v>53</v>
      </c>
      <c r="F131" s="167" t="s">
        <v>54</v>
      </c>
      <c r="G131" s="167" t="s">
        <v>134</v>
      </c>
      <c r="H131" s="167" t="s">
        <v>135</v>
      </c>
      <c r="I131" s="167" t="s">
        <v>136</v>
      </c>
      <c r="J131" s="167" t="s">
        <v>113</v>
      </c>
      <c r="K131" s="168" t="s">
        <v>137</v>
      </c>
      <c r="L131" s="169"/>
      <c r="M131" s="75" t="s">
        <v>1</v>
      </c>
      <c r="N131" s="76" t="s">
        <v>36</v>
      </c>
      <c r="O131" s="76" t="s">
        <v>138</v>
      </c>
      <c r="P131" s="76" t="s">
        <v>139</v>
      </c>
      <c r="Q131" s="76" t="s">
        <v>140</v>
      </c>
      <c r="R131" s="76" t="s">
        <v>141</v>
      </c>
      <c r="S131" s="76" t="s">
        <v>142</v>
      </c>
      <c r="T131" s="77" t="s">
        <v>143</v>
      </c>
      <c r="U131" s="164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/>
    </row>
    <row r="132" spans="1:65" s="2" customFormat="1" ht="22.9" customHeight="1">
      <c r="A132" s="34"/>
      <c r="B132" s="35"/>
      <c r="C132" s="82" t="s">
        <v>144</v>
      </c>
      <c r="D132" s="36"/>
      <c r="E132" s="36"/>
      <c r="F132" s="36"/>
      <c r="G132" s="36"/>
      <c r="H132" s="36"/>
      <c r="I132" s="36"/>
      <c r="J132" s="170">
        <f>BK132</f>
        <v>0</v>
      </c>
      <c r="K132" s="36"/>
      <c r="L132" s="39"/>
      <c r="M132" s="78"/>
      <c r="N132" s="171"/>
      <c r="O132" s="79"/>
      <c r="P132" s="172">
        <f>P133+P189</f>
        <v>0</v>
      </c>
      <c r="Q132" s="79"/>
      <c r="R132" s="172">
        <f>R133+R189</f>
        <v>36.923969330000006</v>
      </c>
      <c r="S132" s="79"/>
      <c r="T132" s="173">
        <f>T133+T189</f>
        <v>7.700354999999999E-2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71</v>
      </c>
      <c r="AU132" s="17" t="s">
        <v>115</v>
      </c>
      <c r="BK132" s="174">
        <f>BK133+BK189</f>
        <v>0</v>
      </c>
    </row>
    <row r="133" spans="1:65" s="12" customFormat="1" ht="25.9" customHeight="1">
      <c r="B133" s="175"/>
      <c r="C133" s="176"/>
      <c r="D133" s="177" t="s">
        <v>71</v>
      </c>
      <c r="E133" s="178" t="s">
        <v>145</v>
      </c>
      <c r="F133" s="178" t="s">
        <v>146</v>
      </c>
      <c r="G133" s="176"/>
      <c r="H133" s="176"/>
      <c r="I133" s="179"/>
      <c r="J133" s="180">
        <f>BK133</f>
        <v>0</v>
      </c>
      <c r="K133" s="176"/>
      <c r="L133" s="181"/>
      <c r="M133" s="182"/>
      <c r="N133" s="183"/>
      <c r="O133" s="183"/>
      <c r="P133" s="184">
        <f>P134+P167+P186</f>
        <v>0</v>
      </c>
      <c r="Q133" s="183"/>
      <c r="R133" s="184">
        <f>R134+R167+R186</f>
        <v>18.180975660000001</v>
      </c>
      <c r="S133" s="183"/>
      <c r="T133" s="185">
        <f>T134+T167+T186</f>
        <v>0</v>
      </c>
      <c r="AR133" s="186" t="s">
        <v>80</v>
      </c>
      <c r="AT133" s="187" t="s">
        <v>71</v>
      </c>
      <c r="AU133" s="187" t="s">
        <v>72</v>
      </c>
      <c r="AY133" s="186" t="s">
        <v>147</v>
      </c>
      <c r="BK133" s="188">
        <f>BK134+BK167+BK186</f>
        <v>0</v>
      </c>
    </row>
    <row r="134" spans="1:65" s="12" customFormat="1" ht="22.9" customHeight="1">
      <c r="B134" s="175"/>
      <c r="C134" s="176"/>
      <c r="D134" s="177" t="s">
        <v>71</v>
      </c>
      <c r="E134" s="189" t="s">
        <v>148</v>
      </c>
      <c r="F134" s="189" t="s">
        <v>149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SUM(P135:P166)</f>
        <v>0</v>
      </c>
      <c r="Q134" s="183"/>
      <c r="R134" s="184">
        <f>SUM(R135:R166)</f>
        <v>18.168795660000001</v>
      </c>
      <c r="S134" s="183"/>
      <c r="T134" s="185">
        <f>SUM(T135:T166)</f>
        <v>0</v>
      </c>
      <c r="AR134" s="186" t="s">
        <v>80</v>
      </c>
      <c r="AT134" s="187" t="s">
        <v>71</v>
      </c>
      <c r="AU134" s="187" t="s">
        <v>80</v>
      </c>
      <c r="AY134" s="186" t="s">
        <v>147</v>
      </c>
      <c r="BK134" s="188">
        <f>SUM(BK135:BK166)</f>
        <v>0</v>
      </c>
    </row>
    <row r="135" spans="1:65" s="2" customFormat="1" ht="24.2" customHeight="1">
      <c r="A135" s="34"/>
      <c r="B135" s="35"/>
      <c r="C135" s="191" t="s">
        <v>82</v>
      </c>
      <c r="D135" s="191" t="s">
        <v>150</v>
      </c>
      <c r="E135" s="192" t="s">
        <v>151</v>
      </c>
      <c r="F135" s="193" t="s">
        <v>152</v>
      </c>
      <c r="G135" s="194" t="s">
        <v>153</v>
      </c>
      <c r="H135" s="195">
        <v>101.393</v>
      </c>
      <c r="I135" s="196"/>
      <c r="J135" s="197">
        <f>ROUND(I135*H135,2)</f>
        <v>0</v>
      </c>
      <c r="K135" s="193" t="s">
        <v>154</v>
      </c>
      <c r="L135" s="39"/>
      <c r="M135" s="198" t="s">
        <v>1</v>
      </c>
      <c r="N135" s="199" t="s">
        <v>37</v>
      </c>
      <c r="O135" s="71"/>
      <c r="P135" s="200">
        <f>O135*H135</f>
        <v>0</v>
      </c>
      <c r="Q135" s="200">
        <v>1.8380000000000001E-2</v>
      </c>
      <c r="R135" s="200">
        <f>Q135*H135</f>
        <v>1.8636033400000001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155</v>
      </c>
      <c r="AT135" s="202" t="s">
        <v>150</v>
      </c>
      <c r="AU135" s="202" t="s">
        <v>82</v>
      </c>
      <c r="AY135" s="17" t="s">
        <v>147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155</v>
      </c>
      <c r="BM135" s="202" t="s">
        <v>156</v>
      </c>
    </row>
    <row r="136" spans="1:65" s="2" customFormat="1" ht="29.25">
      <c r="A136" s="34"/>
      <c r="B136" s="35"/>
      <c r="C136" s="36"/>
      <c r="D136" s="204" t="s">
        <v>157</v>
      </c>
      <c r="E136" s="36"/>
      <c r="F136" s="205" t="s">
        <v>158</v>
      </c>
      <c r="G136" s="36"/>
      <c r="H136" s="36"/>
      <c r="I136" s="206"/>
      <c r="J136" s="36"/>
      <c r="K136" s="36"/>
      <c r="L136" s="39"/>
      <c r="M136" s="207"/>
      <c r="N136" s="208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157</v>
      </c>
      <c r="AU136" s="17" t="s">
        <v>82</v>
      </c>
    </row>
    <row r="137" spans="1:65" s="13" customFormat="1" ht="11.25">
      <c r="B137" s="209"/>
      <c r="C137" s="210"/>
      <c r="D137" s="204" t="s">
        <v>159</v>
      </c>
      <c r="E137" s="211" t="s">
        <v>1</v>
      </c>
      <c r="F137" s="212" t="s">
        <v>160</v>
      </c>
      <c r="G137" s="210"/>
      <c r="H137" s="211" t="s">
        <v>1</v>
      </c>
      <c r="I137" s="213"/>
      <c r="J137" s="210"/>
      <c r="K137" s="210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159</v>
      </c>
      <c r="AU137" s="218" t="s">
        <v>82</v>
      </c>
      <c r="AV137" s="13" t="s">
        <v>80</v>
      </c>
      <c r="AW137" s="13" t="s">
        <v>29</v>
      </c>
      <c r="AX137" s="13" t="s">
        <v>72</v>
      </c>
      <c r="AY137" s="218" t="s">
        <v>147</v>
      </c>
    </row>
    <row r="138" spans="1:65" s="14" customFormat="1" ht="11.25">
      <c r="B138" s="219"/>
      <c r="C138" s="220"/>
      <c r="D138" s="204" t="s">
        <v>159</v>
      </c>
      <c r="E138" s="221" t="s">
        <v>1</v>
      </c>
      <c r="F138" s="222" t="s">
        <v>161</v>
      </c>
      <c r="G138" s="220"/>
      <c r="H138" s="223">
        <v>10.484999999999999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159</v>
      </c>
      <c r="AU138" s="229" t="s">
        <v>82</v>
      </c>
      <c r="AV138" s="14" t="s">
        <v>82</v>
      </c>
      <c r="AW138" s="14" t="s">
        <v>29</v>
      </c>
      <c r="AX138" s="14" t="s">
        <v>72</v>
      </c>
      <c r="AY138" s="229" t="s">
        <v>147</v>
      </c>
    </row>
    <row r="139" spans="1:65" s="14" customFormat="1" ht="11.25">
      <c r="B139" s="219"/>
      <c r="C139" s="220"/>
      <c r="D139" s="204" t="s">
        <v>159</v>
      </c>
      <c r="E139" s="221" t="s">
        <v>1</v>
      </c>
      <c r="F139" s="222" t="s">
        <v>162</v>
      </c>
      <c r="G139" s="220"/>
      <c r="H139" s="223">
        <v>6.125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159</v>
      </c>
      <c r="AU139" s="229" t="s">
        <v>82</v>
      </c>
      <c r="AV139" s="14" t="s">
        <v>82</v>
      </c>
      <c r="AW139" s="14" t="s">
        <v>29</v>
      </c>
      <c r="AX139" s="14" t="s">
        <v>72</v>
      </c>
      <c r="AY139" s="229" t="s">
        <v>147</v>
      </c>
    </row>
    <row r="140" spans="1:65" s="13" customFormat="1" ht="11.25">
      <c r="B140" s="209"/>
      <c r="C140" s="210"/>
      <c r="D140" s="204" t="s">
        <v>159</v>
      </c>
      <c r="E140" s="211" t="s">
        <v>1</v>
      </c>
      <c r="F140" s="212" t="s">
        <v>163</v>
      </c>
      <c r="G140" s="210"/>
      <c r="H140" s="211" t="s">
        <v>1</v>
      </c>
      <c r="I140" s="213"/>
      <c r="J140" s="210"/>
      <c r="K140" s="210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159</v>
      </c>
      <c r="AU140" s="218" t="s">
        <v>82</v>
      </c>
      <c r="AV140" s="13" t="s">
        <v>80</v>
      </c>
      <c r="AW140" s="13" t="s">
        <v>29</v>
      </c>
      <c r="AX140" s="13" t="s">
        <v>72</v>
      </c>
      <c r="AY140" s="218" t="s">
        <v>147</v>
      </c>
    </row>
    <row r="141" spans="1:65" s="14" customFormat="1" ht="11.25">
      <c r="B141" s="219"/>
      <c r="C141" s="220"/>
      <c r="D141" s="204" t="s">
        <v>159</v>
      </c>
      <c r="E141" s="221" t="s">
        <v>1</v>
      </c>
      <c r="F141" s="222" t="s">
        <v>164</v>
      </c>
      <c r="G141" s="220"/>
      <c r="H141" s="223">
        <v>28.260999999999999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159</v>
      </c>
      <c r="AU141" s="229" t="s">
        <v>82</v>
      </c>
      <c r="AV141" s="14" t="s">
        <v>82</v>
      </c>
      <c r="AW141" s="14" t="s">
        <v>29</v>
      </c>
      <c r="AX141" s="14" t="s">
        <v>72</v>
      </c>
      <c r="AY141" s="229" t="s">
        <v>147</v>
      </c>
    </row>
    <row r="142" spans="1:65" s="14" customFormat="1" ht="11.25">
      <c r="B142" s="219"/>
      <c r="C142" s="220"/>
      <c r="D142" s="204" t="s">
        <v>159</v>
      </c>
      <c r="E142" s="221" t="s">
        <v>1</v>
      </c>
      <c r="F142" s="222" t="s">
        <v>165</v>
      </c>
      <c r="G142" s="220"/>
      <c r="H142" s="223">
        <v>56.521999999999998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159</v>
      </c>
      <c r="AU142" s="229" t="s">
        <v>82</v>
      </c>
      <c r="AV142" s="14" t="s">
        <v>82</v>
      </c>
      <c r="AW142" s="14" t="s">
        <v>29</v>
      </c>
      <c r="AX142" s="14" t="s">
        <v>72</v>
      </c>
      <c r="AY142" s="229" t="s">
        <v>147</v>
      </c>
    </row>
    <row r="143" spans="1:65" s="15" customFormat="1" ht="11.25">
      <c r="B143" s="230"/>
      <c r="C143" s="231"/>
      <c r="D143" s="204" t="s">
        <v>159</v>
      </c>
      <c r="E143" s="232" t="s">
        <v>1</v>
      </c>
      <c r="F143" s="233" t="s">
        <v>166</v>
      </c>
      <c r="G143" s="231"/>
      <c r="H143" s="234">
        <v>101.393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159</v>
      </c>
      <c r="AU143" s="240" t="s">
        <v>82</v>
      </c>
      <c r="AV143" s="15" t="s">
        <v>155</v>
      </c>
      <c r="AW143" s="15" t="s">
        <v>29</v>
      </c>
      <c r="AX143" s="15" t="s">
        <v>80</v>
      </c>
      <c r="AY143" s="240" t="s">
        <v>147</v>
      </c>
    </row>
    <row r="144" spans="1:65" s="2" customFormat="1" ht="24.2" customHeight="1">
      <c r="A144" s="34"/>
      <c r="B144" s="35"/>
      <c r="C144" s="191" t="s">
        <v>167</v>
      </c>
      <c r="D144" s="191" t="s">
        <v>150</v>
      </c>
      <c r="E144" s="192" t="s">
        <v>168</v>
      </c>
      <c r="F144" s="193" t="s">
        <v>169</v>
      </c>
      <c r="G144" s="194" t="s">
        <v>170</v>
      </c>
      <c r="H144" s="195">
        <v>5.3840000000000003</v>
      </c>
      <c r="I144" s="196"/>
      <c r="J144" s="197">
        <f>ROUND(I144*H144,2)</f>
        <v>0</v>
      </c>
      <c r="K144" s="193" t="s">
        <v>154</v>
      </c>
      <c r="L144" s="39"/>
      <c r="M144" s="198" t="s">
        <v>1</v>
      </c>
      <c r="N144" s="199" t="s">
        <v>37</v>
      </c>
      <c r="O144" s="71"/>
      <c r="P144" s="200">
        <f>O144*H144</f>
        <v>0</v>
      </c>
      <c r="Q144" s="200">
        <v>2.2563399999999998</v>
      </c>
      <c r="R144" s="200">
        <f>Q144*H144</f>
        <v>12.148134559999999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155</v>
      </c>
      <c r="AT144" s="202" t="s">
        <v>150</v>
      </c>
      <c r="AU144" s="202" t="s">
        <v>82</v>
      </c>
      <c r="AY144" s="17" t="s">
        <v>147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80</v>
      </c>
      <c r="BK144" s="203">
        <f>ROUND(I144*H144,2)</f>
        <v>0</v>
      </c>
      <c r="BL144" s="17" t="s">
        <v>155</v>
      </c>
      <c r="BM144" s="202" t="s">
        <v>171</v>
      </c>
    </row>
    <row r="145" spans="1:65" s="2" customFormat="1" ht="19.5">
      <c r="A145" s="34"/>
      <c r="B145" s="35"/>
      <c r="C145" s="36"/>
      <c r="D145" s="204" t="s">
        <v>157</v>
      </c>
      <c r="E145" s="36"/>
      <c r="F145" s="205" t="s">
        <v>172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157</v>
      </c>
      <c r="AU145" s="17" t="s">
        <v>82</v>
      </c>
    </row>
    <row r="146" spans="1:65" s="13" customFormat="1" ht="11.25">
      <c r="B146" s="209"/>
      <c r="C146" s="210"/>
      <c r="D146" s="204" t="s">
        <v>159</v>
      </c>
      <c r="E146" s="211" t="s">
        <v>1</v>
      </c>
      <c r="F146" s="212" t="s">
        <v>173</v>
      </c>
      <c r="G146" s="210"/>
      <c r="H146" s="211" t="s">
        <v>1</v>
      </c>
      <c r="I146" s="213"/>
      <c r="J146" s="210"/>
      <c r="K146" s="210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159</v>
      </c>
      <c r="AU146" s="218" t="s">
        <v>82</v>
      </c>
      <c r="AV146" s="13" t="s">
        <v>80</v>
      </c>
      <c r="AW146" s="13" t="s">
        <v>29</v>
      </c>
      <c r="AX146" s="13" t="s">
        <v>72</v>
      </c>
      <c r="AY146" s="218" t="s">
        <v>147</v>
      </c>
    </row>
    <row r="147" spans="1:65" s="14" customFormat="1" ht="11.25">
      <c r="B147" s="219"/>
      <c r="C147" s="220"/>
      <c r="D147" s="204" t="s">
        <v>159</v>
      </c>
      <c r="E147" s="221" t="s">
        <v>1</v>
      </c>
      <c r="F147" s="222" t="s">
        <v>174</v>
      </c>
      <c r="G147" s="220"/>
      <c r="H147" s="223">
        <v>0.66700000000000004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159</v>
      </c>
      <c r="AU147" s="229" t="s">
        <v>82</v>
      </c>
      <c r="AV147" s="14" t="s">
        <v>82</v>
      </c>
      <c r="AW147" s="14" t="s">
        <v>29</v>
      </c>
      <c r="AX147" s="14" t="s">
        <v>72</v>
      </c>
      <c r="AY147" s="229" t="s">
        <v>147</v>
      </c>
    </row>
    <row r="148" spans="1:65" s="13" customFormat="1" ht="11.25">
      <c r="B148" s="209"/>
      <c r="C148" s="210"/>
      <c r="D148" s="204" t="s">
        <v>159</v>
      </c>
      <c r="E148" s="211" t="s">
        <v>1</v>
      </c>
      <c r="F148" s="212" t="s">
        <v>175</v>
      </c>
      <c r="G148" s="210"/>
      <c r="H148" s="211" t="s">
        <v>1</v>
      </c>
      <c r="I148" s="213"/>
      <c r="J148" s="210"/>
      <c r="K148" s="210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159</v>
      </c>
      <c r="AU148" s="218" t="s">
        <v>82</v>
      </c>
      <c r="AV148" s="13" t="s">
        <v>80</v>
      </c>
      <c r="AW148" s="13" t="s">
        <v>29</v>
      </c>
      <c r="AX148" s="13" t="s">
        <v>72</v>
      </c>
      <c r="AY148" s="218" t="s">
        <v>147</v>
      </c>
    </row>
    <row r="149" spans="1:65" s="14" customFormat="1" ht="11.25">
      <c r="B149" s="219"/>
      <c r="C149" s="220"/>
      <c r="D149" s="204" t="s">
        <v>159</v>
      </c>
      <c r="E149" s="221" t="s">
        <v>1</v>
      </c>
      <c r="F149" s="222" t="s">
        <v>176</v>
      </c>
      <c r="G149" s="220"/>
      <c r="H149" s="223">
        <v>4.7169999999999996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159</v>
      </c>
      <c r="AU149" s="229" t="s">
        <v>82</v>
      </c>
      <c r="AV149" s="14" t="s">
        <v>82</v>
      </c>
      <c r="AW149" s="14" t="s">
        <v>29</v>
      </c>
      <c r="AX149" s="14" t="s">
        <v>72</v>
      </c>
      <c r="AY149" s="229" t="s">
        <v>147</v>
      </c>
    </row>
    <row r="150" spans="1:65" s="15" customFormat="1" ht="11.25">
      <c r="B150" s="230"/>
      <c r="C150" s="231"/>
      <c r="D150" s="204" t="s">
        <v>159</v>
      </c>
      <c r="E150" s="232" t="s">
        <v>1</v>
      </c>
      <c r="F150" s="233" t="s">
        <v>166</v>
      </c>
      <c r="G150" s="231"/>
      <c r="H150" s="234">
        <v>5.3839999999999995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159</v>
      </c>
      <c r="AU150" s="240" t="s">
        <v>82</v>
      </c>
      <c r="AV150" s="15" t="s">
        <v>155</v>
      </c>
      <c r="AW150" s="15" t="s">
        <v>29</v>
      </c>
      <c r="AX150" s="15" t="s">
        <v>80</v>
      </c>
      <c r="AY150" s="240" t="s">
        <v>147</v>
      </c>
    </row>
    <row r="151" spans="1:65" s="2" customFormat="1" ht="24.2" customHeight="1">
      <c r="A151" s="34"/>
      <c r="B151" s="35"/>
      <c r="C151" s="191" t="s">
        <v>148</v>
      </c>
      <c r="D151" s="191" t="s">
        <v>150</v>
      </c>
      <c r="E151" s="192" t="s">
        <v>177</v>
      </c>
      <c r="F151" s="193" t="s">
        <v>178</v>
      </c>
      <c r="G151" s="194" t="s">
        <v>170</v>
      </c>
      <c r="H151" s="195">
        <v>5.3840000000000003</v>
      </c>
      <c r="I151" s="196"/>
      <c r="J151" s="197">
        <f>ROUND(I151*H151,2)</f>
        <v>0</v>
      </c>
      <c r="K151" s="193" t="s">
        <v>154</v>
      </c>
      <c r="L151" s="39"/>
      <c r="M151" s="198" t="s">
        <v>1</v>
      </c>
      <c r="N151" s="199" t="s">
        <v>37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155</v>
      </c>
      <c r="AT151" s="202" t="s">
        <v>150</v>
      </c>
      <c r="AU151" s="202" t="s">
        <v>82</v>
      </c>
      <c r="AY151" s="17" t="s">
        <v>147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80</v>
      </c>
      <c r="BK151" s="203">
        <f>ROUND(I151*H151,2)</f>
        <v>0</v>
      </c>
      <c r="BL151" s="17" t="s">
        <v>155</v>
      </c>
      <c r="BM151" s="202" t="s">
        <v>179</v>
      </c>
    </row>
    <row r="152" spans="1:65" s="2" customFormat="1" ht="29.25">
      <c r="A152" s="34"/>
      <c r="B152" s="35"/>
      <c r="C152" s="36"/>
      <c r="D152" s="204" t="s">
        <v>157</v>
      </c>
      <c r="E152" s="36"/>
      <c r="F152" s="205" t="s">
        <v>180</v>
      </c>
      <c r="G152" s="36"/>
      <c r="H152" s="36"/>
      <c r="I152" s="206"/>
      <c r="J152" s="36"/>
      <c r="K152" s="36"/>
      <c r="L152" s="39"/>
      <c r="M152" s="207"/>
      <c r="N152" s="208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157</v>
      </c>
      <c r="AU152" s="17" t="s">
        <v>82</v>
      </c>
    </row>
    <row r="153" spans="1:65" s="2" customFormat="1" ht="14.45" customHeight="1">
      <c r="A153" s="34"/>
      <c r="B153" s="35"/>
      <c r="C153" s="191" t="s">
        <v>181</v>
      </c>
      <c r="D153" s="191" t="s">
        <v>150</v>
      </c>
      <c r="E153" s="192" t="s">
        <v>182</v>
      </c>
      <c r="F153" s="193" t="s">
        <v>183</v>
      </c>
      <c r="G153" s="194" t="s">
        <v>184</v>
      </c>
      <c r="H153" s="195">
        <v>0.28799999999999998</v>
      </c>
      <c r="I153" s="196"/>
      <c r="J153" s="197">
        <f>ROUND(I153*H153,2)</f>
        <v>0</v>
      </c>
      <c r="K153" s="193" t="s">
        <v>154</v>
      </c>
      <c r="L153" s="39"/>
      <c r="M153" s="198" t="s">
        <v>1</v>
      </c>
      <c r="N153" s="199" t="s">
        <v>37</v>
      </c>
      <c r="O153" s="71"/>
      <c r="P153" s="200">
        <f>O153*H153</f>
        <v>0</v>
      </c>
      <c r="Q153" s="200">
        <v>1.06277</v>
      </c>
      <c r="R153" s="200">
        <f>Q153*H153</f>
        <v>0.30607775999999998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155</v>
      </c>
      <c r="AT153" s="202" t="s">
        <v>150</v>
      </c>
      <c r="AU153" s="202" t="s">
        <v>82</v>
      </c>
      <c r="AY153" s="17" t="s">
        <v>147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80</v>
      </c>
      <c r="BK153" s="203">
        <f>ROUND(I153*H153,2)</f>
        <v>0</v>
      </c>
      <c r="BL153" s="17" t="s">
        <v>155</v>
      </c>
      <c r="BM153" s="202" t="s">
        <v>185</v>
      </c>
    </row>
    <row r="154" spans="1:65" s="2" customFormat="1" ht="11.25">
      <c r="A154" s="34"/>
      <c r="B154" s="35"/>
      <c r="C154" s="36"/>
      <c r="D154" s="204" t="s">
        <v>157</v>
      </c>
      <c r="E154" s="36"/>
      <c r="F154" s="205" t="s">
        <v>186</v>
      </c>
      <c r="G154" s="36"/>
      <c r="H154" s="36"/>
      <c r="I154" s="206"/>
      <c r="J154" s="36"/>
      <c r="K154" s="36"/>
      <c r="L154" s="39"/>
      <c r="M154" s="207"/>
      <c r="N154" s="208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157</v>
      </c>
      <c r="AU154" s="17" t="s">
        <v>82</v>
      </c>
    </row>
    <row r="155" spans="1:65" s="13" customFormat="1" ht="11.25">
      <c r="B155" s="209"/>
      <c r="C155" s="210"/>
      <c r="D155" s="204" t="s">
        <v>159</v>
      </c>
      <c r="E155" s="211" t="s">
        <v>1</v>
      </c>
      <c r="F155" s="212" t="s">
        <v>173</v>
      </c>
      <c r="G155" s="210"/>
      <c r="H155" s="211" t="s">
        <v>1</v>
      </c>
      <c r="I155" s="213"/>
      <c r="J155" s="210"/>
      <c r="K155" s="210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159</v>
      </c>
      <c r="AU155" s="218" t="s">
        <v>82</v>
      </c>
      <c r="AV155" s="13" t="s">
        <v>80</v>
      </c>
      <c r="AW155" s="13" t="s">
        <v>29</v>
      </c>
      <c r="AX155" s="13" t="s">
        <v>72</v>
      </c>
      <c r="AY155" s="218" t="s">
        <v>147</v>
      </c>
    </row>
    <row r="156" spans="1:65" s="14" customFormat="1" ht="11.25">
      <c r="B156" s="219"/>
      <c r="C156" s="220"/>
      <c r="D156" s="204" t="s">
        <v>159</v>
      </c>
      <c r="E156" s="221" t="s">
        <v>1</v>
      </c>
      <c r="F156" s="222" t="s">
        <v>187</v>
      </c>
      <c r="G156" s="220"/>
      <c r="H156" s="223">
        <v>4.1000000000000002E-2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159</v>
      </c>
      <c r="AU156" s="229" t="s">
        <v>82</v>
      </c>
      <c r="AV156" s="14" t="s">
        <v>82</v>
      </c>
      <c r="AW156" s="14" t="s">
        <v>29</v>
      </c>
      <c r="AX156" s="14" t="s">
        <v>72</v>
      </c>
      <c r="AY156" s="229" t="s">
        <v>147</v>
      </c>
    </row>
    <row r="157" spans="1:65" s="13" customFormat="1" ht="11.25">
      <c r="B157" s="209"/>
      <c r="C157" s="210"/>
      <c r="D157" s="204" t="s">
        <v>159</v>
      </c>
      <c r="E157" s="211" t="s">
        <v>1</v>
      </c>
      <c r="F157" s="212" t="s">
        <v>175</v>
      </c>
      <c r="G157" s="210"/>
      <c r="H157" s="211" t="s">
        <v>1</v>
      </c>
      <c r="I157" s="213"/>
      <c r="J157" s="210"/>
      <c r="K157" s="210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159</v>
      </c>
      <c r="AU157" s="218" t="s">
        <v>82</v>
      </c>
      <c r="AV157" s="13" t="s">
        <v>80</v>
      </c>
      <c r="AW157" s="13" t="s">
        <v>29</v>
      </c>
      <c r="AX157" s="13" t="s">
        <v>72</v>
      </c>
      <c r="AY157" s="218" t="s">
        <v>147</v>
      </c>
    </row>
    <row r="158" spans="1:65" s="14" customFormat="1" ht="11.25">
      <c r="B158" s="219"/>
      <c r="C158" s="220"/>
      <c r="D158" s="204" t="s">
        <v>159</v>
      </c>
      <c r="E158" s="221" t="s">
        <v>1</v>
      </c>
      <c r="F158" s="222" t="s">
        <v>188</v>
      </c>
      <c r="G158" s="220"/>
      <c r="H158" s="223">
        <v>0.247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159</v>
      </c>
      <c r="AU158" s="229" t="s">
        <v>82</v>
      </c>
      <c r="AV158" s="14" t="s">
        <v>82</v>
      </c>
      <c r="AW158" s="14" t="s">
        <v>29</v>
      </c>
      <c r="AX158" s="14" t="s">
        <v>72</v>
      </c>
      <c r="AY158" s="229" t="s">
        <v>147</v>
      </c>
    </row>
    <row r="159" spans="1:65" s="15" customFormat="1" ht="11.25">
      <c r="B159" s="230"/>
      <c r="C159" s="231"/>
      <c r="D159" s="204" t="s">
        <v>159</v>
      </c>
      <c r="E159" s="232" t="s">
        <v>1</v>
      </c>
      <c r="F159" s="233" t="s">
        <v>166</v>
      </c>
      <c r="G159" s="231"/>
      <c r="H159" s="234">
        <v>0.28799999999999998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159</v>
      </c>
      <c r="AU159" s="240" t="s">
        <v>82</v>
      </c>
      <c r="AV159" s="15" t="s">
        <v>155</v>
      </c>
      <c r="AW159" s="15" t="s">
        <v>29</v>
      </c>
      <c r="AX159" s="15" t="s">
        <v>80</v>
      </c>
      <c r="AY159" s="240" t="s">
        <v>147</v>
      </c>
    </row>
    <row r="160" spans="1:65" s="2" customFormat="1" ht="24.2" customHeight="1">
      <c r="A160" s="34"/>
      <c r="B160" s="35"/>
      <c r="C160" s="191" t="s">
        <v>189</v>
      </c>
      <c r="D160" s="191" t="s">
        <v>150</v>
      </c>
      <c r="E160" s="192" t="s">
        <v>190</v>
      </c>
      <c r="F160" s="193" t="s">
        <v>191</v>
      </c>
      <c r="G160" s="194" t="s">
        <v>153</v>
      </c>
      <c r="H160" s="195">
        <v>91.69</v>
      </c>
      <c r="I160" s="196"/>
      <c r="J160" s="197">
        <f>ROUND(I160*H160,2)</f>
        <v>0</v>
      </c>
      <c r="K160" s="193" t="s">
        <v>154</v>
      </c>
      <c r="L160" s="39"/>
      <c r="M160" s="198" t="s">
        <v>1</v>
      </c>
      <c r="N160" s="199" t="s">
        <v>37</v>
      </c>
      <c r="O160" s="71"/>
      <c r="P160" s="200">
        <f>O160*H160</f>
        <v>0</v>
      </c>
      <c r="Q160" s="200">
        <v>4.2000000000000003E-2</v>
      </c>
      <c r="R160" s="200">
        <f>Q160*H160</f>
        <v>3.8509800000000003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155</v>
      </c>
      <c r="AT160" s="202" t="s">
        <v>150</v>
      </c>
      <c r="AU160" s="202" t="s">
        <v>82</v>
      </c>
      <c r="AY160" s="17" t="s">
        <v>147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80</v>
      </c>
      <c r="BK160" s="203">
        <f>ROUND(I160*H160,2)</f>
        <v>0</v>
      </c>
      <c r="BL160" s="17" t="s">
        <v>155</v>
      </c>
      <c r="BM160" s="202" t="s">
        <v>192</v>
      </c>
    </row>
    <row r="161" spans="1:65" s="2" customFormat="1" ht="19.5">
      <c r="A161" s="34"/>
      <c r="B161" s="35"/>
      <c r="C161" s="36"/>
      <c r="D161" s="204" t="s">
        <v>157</v>
      </c>
      <c r="E161" s="36"/>
      <c r="F161" s="205" t="s">
        <v>193</v>
      </c>
      <c r="G161" s="36"/>
      <c r="H161" s="36"/>
      <c r="I161" s="206"/>
      <c r="J161" s="36"/>
      <c r="K161" s="36"/>
      <c r="L161" s="39"/>
      <c r="M161" s="207"/>
      <c r="N161" s="20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157</v>
      </c>
      <c r="AU161" s="17" t="s">
        <v>82</v>
      </c>
    </row>
    <row r="162" spans="1:65" s="13" customFormat="1" ht="11.25">
      <c r="B162" s="209"/>
      <c r="C162" s="210"/>
      <c r="D162" s="204" t="s">
        <v>159</v>
      </c>
      <c r="E162" s="211" t="s">
        <v>1</v>
      </c>
      <c r="F162" s="212" t="s">
        <v>173</v>
      </c>
      <c r="G162" s="210"/>
      <c r="H162" s="211" t="s">
        <v>1</v>
      </c>
      <c r="I162" s="213"/>
      <c r="J162" s="210"/>
      <c r="K162" s="210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159</v>
      </c>
      <c r="AU162" s="218" t="s">
        <v>82</v>
      </c>
      <c r="AV162" s="13" t="s">
        <v>80</v>
      </c>
      <c r="AW162" s="13" t="s">
        <v>29</v>
      </c>
      <c r="AX162" s="13" t="s">
        <v>72</v>
      </c>
      <c r="AY162" s="218" t="s">
        <v>147</v>
      </c>
    </row>
    <row r="163" spans="1:65" s="14" customFormat="1" ht="11.25">
      <c r="B163" s="219"/>
      <c r="C163" s="220"/>
      <c r="D163" s="204" t="s">
        <v>159</v>
      </c>
      <c r="E163" s="221" t="s">
        <v>1</v>
      </c>
      <c r="F163" s="222" t="s">
        <v>194</v>
      </c>
      <c r="G163" s="220"/>
      <c r="H163" s="223">
        <v>13.07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159</v>
      </c>
      <c r="AU163" s="229" t="s">
        <v>82</v>
      </c>
      <c r="AV163" s="14" t="s">
        <v>82</v>
      </c>
      <c r="AW163" s="14" t="s">
        <v>29</v>
      </c>
      <c r="AX163" s="14" t="s">
        <v>72</v>
      </c>
      <c r="AY163" s="229" t="s">
        <v>147</v>
      </c>
    </row>
    <row r="164" spans="1:65" s="13" customFormat="1" ht="11.25">
      <c r="B164" s="209"/>
      <c r="C164" s="210"/>
      <c r="D164" s="204" t="s">
        <v>159</v>
      </c>
      <c r="E164" s="211" t="s">
        <v>1</v>
      </c>
      <c r="F164" s="212" t="s">
        <v>175</v>
      </c>
      <c r="G164" s="210"/>
      <c r="H164" s="211" t="s">
        <v>1</v>
      </c>
      <c r="I164" s="213"/>
      <c r="J164" s="210"/>
      <c r="K164" s="210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159</v>
      </c>
      <c r="AU164" s="218" t="s">
        <v>82</v>
      </c>
      <c r="AV164" s="13" t="s">
        <v>80</v>
      </c>
      <c r="AW164" s="13" t="s">
        <v>29</v>
      </c>
      <c r="AX164" s="13" t="s">
        <v>72</v>
      </c>
      <c r="AY164" s="218" t="s">
        <v>147</v>
      </c>
    </row>
    <row r="165" spans="1:65" s="14" customFormat="1" ht="11.25">
      <c r="B165" s="219"/>
      <c r="C165" s="220"/>
      <c r="D165" s="204" t="s">
        <v>159</v>
      </c>
      <c r="E165" s="221" t="s">
        <v>1</v>
      </c>
      <c r="F165" s="222" t="s">
        <v>195</v>
      </c>
      <c r="G165" s="220"/>
      <c r="H165" s="223">
        <v>78.62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159</v>
      </c>
      <c r="AU165" s="229" t="s">
        <v>82</v>
      </c>
      <c r="AV165" s="14" t="s">
        <v>82</v>
      </c>
      <c r="AW165" s="14" t="s">
        <v>29</v>
      </c>
      <c r="AX165" s="14" t="s">
        <v>72</v>
      </c>
      <c r="AY165" s="229" t="s">
        <v>147</v>
      </c>
    </row>
    <row r="166" spans="1:65" s="15" customFormat="1" ht="11.25">
      <c r="B166" s="230"/>
      <c r="C166" s="231"/>
      <c r="D166" s="204" t="s">
        <v>159</v>
      </c>
      <c r="E166" s="232" t="s">
        <v>1</v>
      </c>
      <c r="F166" s="233" t="s">
        <v>166</v>
      </c>
      <c r="G166" s="231"/>
      <c r="H166" s="234">
        <v>91.69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159</v>
      </c>
      <c r="AU166" s="240" t="s">
        <v>82</v>
      </c>
      <c r="AV166" s="15" t="s">
        <v>155</v>
      </c>
      <c r="AW166" s="15" t="s">
        <v>29</v>
      </c>
      <c r="AX166" s="15" t="s">
        <v>80</v>
      </c>
      <c r="AY166" s="240" t="s">
        <v>147</v>
      </c>
    </row>
    <row r="167" spans="1:65" s="12" customFormat="1" ht="22.9" customHeight="1">
      <c r="B167" s="175"/>
      <c r="C167" s="176"/>
      <c r="D167" s="177" t="s">
        <v>71</v>
      </c>
      <c r="E167" s="189" t="s">
        <v>196</v>
      </c>
      <c r="F167" s="189" t="s">
        <v>197</v>
      </c>
      <c r="G167" s="176"/>
      <c r="H167" s="176"/>
      <c r="I167" s="179"/>
      <c r="J167" s="190">
        <f>BK167</f>
        <v>0</v>
      </c>
      <c r="K167" s="176"/>
      <c r="L167" s="181"/>
      <c r="M167" s="182"/>
      <c r="N167" s="183"/>
      <c r="O167" s="183"/>
      <c r="P167" s="184">
        <f>SUM(P168:P185)</f>
        <v>0</v>
      </c>
      <c r="Q167" s="183"/>
      <c r="R167" s="184">
        <f>SUM(R168:R185)</f>
        <v>1.218E-2</v>
      </c>
      <c r="S167" s="183"/>
      <c r="T167" s="185">
        <f>SUM(T168:T185)</f>
        <v>0</v>
      </c>
      <c r="AR167" s="186" t="s">
        <v>80</v>
      </c>
      <c r="AT167" s="187" t="s">
        <v>71</v>
      </c>
      <c r="AU167" s="187" t="s">
        <v>80</v>
      </c>
      <c r="AY167" s="186" t="s">
        <v>147</v>
      </c>
      <c r="BK167" s="188">
        <f>SUM(BK168:BK185)</f>
        <v>0</v>
      </c>
    </row>
    <row r="168" spans="1:65" s="2" customFormat="1" ht="24.2" customHeight="1">
      <c r="A168" s="34"/>
      <c r="B168" s="35"/>
      <c r="C168" s="191" t="s">
        <v>196</v>
      </c>
      <c r="D168" s="191" t="s">
        <v>150</v>
      </c>
      <c r="E168" s="192" t="s">
        <v>198</v>
      </c>
      <c r="F168" s="193" t="s">
        <v>199</v>
      </c>
      <c r="G168" s="194" t="s">
        <v>200</v>
      </c>
      <c r="H168" s="195">
        <v>1</v>
      </c>
      <c r="I168" s="196"/>
      <c r="J168" s="197">
        <f>ROUND(I168*H168,2)</f>
        <v>0</v>
      </c>
      <c r="K168" s="193" t="s">
        <v>154</v>
      </c>
      <c r="L168" s="39"/>
      <c r="M168" s="198" t="s">
        <v>1</v>
      </c>
      <c r="N168" s="199" t="s">
        <v>37</v>
      </c>
      <c r="O168" s="7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155</v>
      </c>
      <c r="AT168" s="202" t="s">
        <v>150</v>
      </c>
      <c r="AU168" s="202" t="s">
        <v>82</v>
      </c>
      <c r="AY168" s="17" t="s">
        <v>147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80</v>
      </c>
      <c r="BK168" s="203">
        <f>ROUND(I168*H168,2)</f>
        <v>0</v>
      </c>
      <c r="BL168" s="17" t="s">
        <v>155</v>
      </c>
      <c r="BM168" s="202" t="s">
        <v>201</v>
      </c>
    </row>
    <row r="169" spans="1:65" s="2" customFormat="1" ht="29.25">
      <c r="A169" s="34"/>
      <c r="B169" s="35"/>
      <c r="C169" s="36"/>
      <c r="D169" s="204" t="s">
        <v>157</v>
      </c>
      <c r="E169" s="36"/>
      <c r="F169" s="205" t="s">
        <v>202</v>
      </c>
      <c r="G169" s="36"/>
      <c r="H169" s="36"/>
      <c r="I169" s="206"/>
      <c r="J169" s="36"/>
      <c r="K169" s="36"/>
      <c r="L169" s="39"/>
      <c r="M169" s="207"/>
      <c r="N169" s="208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157</v>
      </c>
      <c r="AU169" s="17" t="s">
        <v>82</v>
      </c>
    </row>
    <row r="170" spans="1:65" s="2" customFormat="1" ht="24.2" customHeight="1">
      <c r="A170" s="34"/>
      <c r="B170" s="35"/>
      <c r="C170" s="191" t="s">
        <v>203</v>
      </c>
      <c r="D170" s="191" t="s">
        <v>150</v>
      </c>
      <c r="E170" s="192" t="s">
        <v>204</v>
      </c>
      <c r="F170" s="193" t="s">
        <v>205</v>
      </c>
      <c r="G170" s="194" t="s">
        <v>200</v>
      </c>
      <c r="H170" s="195">
        <v>30</v>
      </c>
      <c r="I170" s="196"/>
      <c r="J170" s="197">
        <f>ROUND(I170*H170,2)</f>
        <v>0</v>
      </c>
      <c r="K170" s="193" t="s">
        <v>154</v>
      </c>
      <c r="L170" s="39"/>
      <c r="M170" s="198" t="s">
        <v>1</v>
      </c>
      <c r="N170" s="199" t="s">
        <v>37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155</v>
      </c>
      <c r="AT170" s="202" t="s">
        <v>150</v>
      </c>
      <c r="AU170" s="202" t="s">
        <v>82</v>
      </c>
      <c r="AY170" s="17" t="s">
        <v>147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80</v>
      </c>
      <c r="BK170" s="203">
        <f>ROUND(I170*H170,2)</f>
        <v>0</v>
      </c>
      <c r="BL170" s="17" t="s">
        <v>155</v>
      </c>
      <c r="BM170" s="202" t="s">
        <v>206</v>
      </c>
    </row>
    <row r="171" spans="1:65" s="2" customFormat="1" ht="29.25">
      <c r="A171" s="34"/>
      <c r="B171" s="35"/>
      <c r="C171" s="36"/>
      <c r="D171" s="204" t="s">
        <v>157</v>
      </c>
      <c r="E171" s="36"/>
      <c r="F171" s="205" t="s">
        <v>207</v>
      </c>
      <c r="G171" s="36"/>
      <c r="H171" s="36"/>
      <c r="I171" s="206"/>
      <c r="J171" s="36"/>
      <c r="K171" s="36"/>
      <c r="L171" s="39"/>
      <c r="M171" s="207"/>
      <c r="N171" s="208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157</v>
      </c>
      <c r="AU171" s="17" t="s">
        <v>82</v>
      </c>
    </row>
    <row r="172" spans="1:65" s="14" customFormat="1" ht="11.25">
      <c r="B172" s="219"/>
      <c r="C172" s="220"/>
      <c r="D172" s="204" t="s">
        <v>159</v>
      </c>
      <c r="E172" s="220"/>
      <c r="F172" s="222" t="s">
        <v>208</v>
      </c>
      <c r="G172" s="220"/>
      <c r="H172" s="223">
        <v>30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159</v>
      </c>
      <c r="AU172" s="229" t="s">
        <v>82</v>
      </c>
      <c r="AV172" s="14" t="s">
        <v>82</v>
      </c>
      <c r="AW172" s="14" t="s">
        <v>4</v>
      </c>
      <c r="AX172" s="14" t="s">
        <v>80</v>
      </c>
      <c r="AY172" s="229" t="s">
        <v>147</v>
      </c>
    </row>
    <row r="173" spans="1:65" s="2" customFormat="1" ht="24.2" customHeight="1">
      <c r="A173" s="34"/>
      <c r="B173" s="35"/>
      <c r="C173" s="191" t="s">
        <v>209</v>
      </c>
      <c r="D173" s="191" t="s">
        <v>150</v>
      </c>
      <c r="E173" s="192" t="s">
        <v>210</v>
      </c>
      <c r="F173" s="193" t="s">
        <v>211</v>
      </c>
      <c r="G173" s="194" t="s">
        <v>200</v>
      </c>
      <c r="H173" s="195">
        <v>1</v>
      </c>
      <c r="I173" s="196"/>
      <c r="J173" s="197">
        <f>ROUND(I173*H173,2)</f>
        <v>0</v>
      </c>
      <c r="K173" s="193" t="s">
        <v>154</v>
      </c>
      <c r="L173" s="39"/>
      <c r="M173" s="198" t="s">
        <v>1</v>
      </c>
      <c r="N173" s="199" t="s">
        <v>37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155</v>
      </c>
      <c r="AT173" s="202" t="s">
        <v>150</v>
      </c>
      <c r="AU173" s="202" t="s">
        <v>82</v>
      </c>
      <c r="AY173" s="17" t="s">
        <v>147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80</v>
      </c>
      <c r="BK173" s="203">
        <f>ROUND(I173*H173,2)</f>
        <v>0</v>
      </c>
      <c r="BL173" s="17" t="s">
        <v>155</v>
      </c>
      <c r="BM173" s="202" t="s">
        <v>212</v>
      </c>
    </row>
    <row r="174" spans="1:65" s="2" customFormat="1" ht="29.25">
      <c r="A174" s="34"/>
      <c r="B174" s="35"/>
      <c r="C174" s="36"/>
      <c r="D174" s="204" t="s">
        <v>157</v>
      </c>
      <c r="E174" s="36"/>
      <c r="F174" s="205" t="s">
        <v>213</v>
      </c>
      <c r="G174" s="36"/>
      <c r="H174" s="36"/>
      <c r="I174" s="206"/>
      <c r="J174" s="36"/>
      <c r="K174" s="36"/>
      <c r="L174" s="39"/>
      <c r="M174" s="207"/>
      <c r="N174" s="208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157</v>
      </c>
      <c r="AU174" s="17" t="s">
        <v>82</v>
      </c>
    </row>
    <row r="175" spans="1:65" s="2" customFormat="1" ht="24.2" customHeight="1">
      <c r="A175" s="34"/>
      <c r="B175" s="35"/>
      <c r="C175" s="191" t="s">
        <v>214</v>
      </c>
      <c r="D175" s="191" t="s">
        <v>150</v>
      </c>
      <c r="E175" s="192" t="s">
        <v>215</v>
      </c>
      <c r="F175" s="193" t="s">
        <v>216</v>
      </c>
      <c r="G175" s="194" t="s">
        <v>217</v>
      </c>
      <c r="H175" s="195">
        <v>5</v>
      </c>
      <c r="I175" s="196"/>
      <c r="J175" s="197">
        <f>ROUND(I175*H175,2)</f>
        <v>0</v>
      </c>
      <c r="K175" s="193" t="s">
        <v>154</v>
      </c>
      <c r="L175" s="39"/>
      <c r="M175" s="198" t="s">
        <v>1</v>
      </c>
      <c r="N175" s="199" t="s">
        <v>37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155</v>
      </c>
      <c r="AT175" s="202" t="s">
        <v>150</v>
      </c>
      <c r="AU175" s="202" t="s">
        <v>82</v>
      </c>
      <c r="AY175" s="17" t="s">
        <v>147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80</v>
      </c>
      <c r="BK175" s="203">
        <f>ROUND(I175*H175,2)</f>
        <v>0</v>
      </c>
      <c r="BL175" s="17" t="s">
        <v>155</v>
      </c>
      <c r="BM175" s="202" t="s">
        <v>218</v>
      </c>
    </row>
    <row r="176" spans="1:65" s="2" customFormat="1" ht="19.5">
      <c r="A176" s="34"/>
      <c r="B176" s="35"/>
      <c r="C176" s="36"/>
      <c r="D176" s="204" t="s">
        <v>157</v>
      </c>
      <c r="E176" s="36"/>
      <c r="F176" s="205" t="s">
        <v>219</v>
      </c>
      <c r="G176" s="36"/>
      <c r="H176" s="36"/>
      <c r="I176" s="206"/>
      <c r="J176" s="36"/>
      <c r="K176" s="36"/>
      <c r="L176" s="39"/>
      <c r="M176" s="207"/>
      <c r="N176" s="208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157</v>
      </c>
      <c r="AU176" s="17" t="s">
        <v>82</v>
      </c>
    </row>
    <row r="177" spans="1:65" s="2" customFormat="1" ht="24.2" customHeight="1">
      <c r="A177" s="34"/>
      <c r="B177" s="35"/>
      <c r="C177" s="191" t="s">
        <v>220</v>
      </c>
      <c r="D177" s="191" t="s">
        <v>150</v>
      </c>
      <c r="E177" s="192" t="s">
        <v>221</v>
      </c>
      <c r="F177" s="193" t="s">
        <v>222</v>
      </c>
      <c r="G177" s="194" t="s">
        <v>217</v>
      </c>
      <c r="H177" s="195">
        <v>50</v>
      </c>
      <c r="I177" s="196"/>
      <c r="J177" s="197">
        <f>ROUND(I177*H177,2)</f>
        <v>0</v>
      </c>
      <c r="K177" s="193" t="s">
        <v>154</v>
      </c>
      <c r="L177" s="39"/>
      <c r="M177" s="198" t="s">
        <v>1</v>
      </c>
      <c r="N177" s="199" t="s">
        <v>37</v>
      </c>
      <c r="O177" s="7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155</v>
      </c>
      <c r="AT177" s="202" t="s">
        <v>150</v>
      </c>
      <c r="AU177" s="202" t="s">
        <v>82</v>
      </c>
      <c r="AY177" s="17" t="s">
        <v>147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80</v>
      </c>
      <c r="BK177" s="203">
        <f>ROUND(I177*H177,2)</f>
        <v>0</v>
      </c>
      <c r="BL177" s="17" t="s">
        <v>155</v>
      </c>
      <c r="BM177" s="202" t="s">
        <v>223</v>
      </c>
    </row>
    <row r="178" spans="1:65" s="2" customFormat="1" ht="29.25">
      <c r="A178" s="34"/>
      <c r="B178" s="35"/>
      <c r="C178" s="36"/>
      <c r="D178" s="204" t="s">
        <v>157</v>
      </c>
      <c r="E178" s="36"/>
      <c r="F178" s="205" t="s">
        <v>224</v>
      </c>
      <c r="G178" s="36"/>
      <c r="H178" s="36"/>
      <c r="I178" s="206"/>
      <c r="J178" s="36"/>
      <c r="K178" s="36"/>
      <c r="L178" s="39"/>
      <c r="M178" s="207"/>
      <c r="N178" s="208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157</v>
      </c>
      <c r="AU178" s="17" t="s">
        <v>82</v>
      </c>
    </row>
    <row r="179" spans="1:65" s="14" customFormat="1" ht="11.25">
      <c r="B179" s="219"/>
      <c r="C179" s="220"/>
      <c r="D179" s="204" t="s">
        <v>159</v>
      </c>
      <c r="E179" s="220"/>
      <c r="F179" s="222" t="s">
        <v>225</v>
      </c>
      <c r="G179" s="220"/>
      <c r="H179" s="223">
        <v>50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159</v>
      </c>
      <c r="AU179" s="229" t="s">
        <v>82</v>
      </c>
      <c r="AV179" s="14" t="s">
        <v>82</v>
      </c>
      <c r="AW179" s="14" t="s">
        <v>4</v>
      </c>
      <c r="AX179" s="14" t="s">
        <v>80</v>
      </c>
      <c r="AY179" s="229" t="s">
        <v>147</v>
      </c>
    </row>
    <row r="180" spans="1:65" s="2" customFormat="1" ht="24.2" customHeight="1">
      <c r="A180" s="34"/>
      <c r="B180" s="35"/>
      <c r="C180" s="191" t="s">
        <v>226</v>
      </c>
      <c r="D180" s="191" t="s">
        <v>150</v>
      </c>
      <c r="E180" s="192" t="s">
        <v>227</v>
      </c>
      <c r="F180" s="193" t="s">
        <v>228</v>
      </c>
      <c r="G180" s="194" t="s">
        <v>217</v>
      </c>
      <c r="H180" s="195">
        <v>5</v>
      </c>
      <c r="I180" s="196"/>
      <c r="J180" s="197">
        <f>ROUND(I180*H180,2)</f>
        <v>0</v>
      </c>
      <c r="K180" s="193" t="s">
        <v>154</v>
      </c>
      <c r="L180" s="39"/>
      <c r="M180" s="198" t="s">
        <v>1</v>
      </c>
      <c r="N180" s="199" t="s">
        <v>37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155</v>
      </c>
      <c r="AT180" s="202" t="s">
        <v>150</v>
      </c>
      <c r="AU180" s="202" t="s">
        <v>82</v>
      </c>
      <c r="AY180" s="17" t="s">
        <v>147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80</v>
      </c>
      <c r="BK180" s="203">
        <f>ROUND(I180*H180,2)</f>
        <v>0</v>
      </c>
      <c r="BL180" s="17" t="s">
        <v>155</v>
      </c>
      <c r="BM180" s="202" t="s">
        <v>229</v>
      </c>
    </row>
    <row r="181" spans="1:65" s="2" customFormat="1" ht="19.5">
      <c r="A181" s="34"/>
      <c r="B181" s="35"/>
      <c r="C181" s="36"/>
      <c r="D181" s="204" t="s">
        <v>157</v>
      </c>
      <c r="E181" s="36"/>
      <c r="F181" s="205" t="s">
        <v>230</v>
      </c>
      <c r="G181" s="36"/>
      <c r="H181" s="36"/>
      <c r="I181" s="206"/>
      <c r="J181" s="36"/>
      <c r="K181" s="36"/>
      <c r="L181" s="39"/>
      <c r="M181" s="207"/>
      <c r="N181" s="208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157</v>
      </c>
      <c r="AU181" s="17" t="s">
        <v>82</v>
      </c>
    </row>
    <row r="182" spans="1:65" s="2" customFormat="1" ht="14.45" customHeight="1">
      <c r="A182" s="34"/>
      <c r="B182" s="35"/>
      <c r="C182" s="191" t="s">
        <v>8</v>
      </c>
      <c r="D182" s="191" t="s">
        <v>150</v>
      </c>
      <c r="E182" s="192" t="s">
        <v>231</v>
      </c>
      <c r="F182" s="193" t="s">
        <v>232</v>
      </c>
      <c r="G182" s="194" t="s">
        <v>200</v>
      </c>
      <c r="H182" s="195">
        <v>1</v>
      </c>
      <c r="I182" s="196"/>
      <c r="J182" s="197">
        <f>ROUND(I182*H182,2)</f>
        <v>0</v>
      </c>
      <c r="K182" s="193" t="s">
        <v>154</v>
      </c>
      <c r="L182" s="39"/>
      <c r="M182" s="198" t="s">
        <v>1</v>
      </c>
      <c r="N182" s="199" t="s">
        <v>37</v>
      </c>
      <c r="O182" s="71"/>
      <c r="P182" s="200">
        <f>O182*H182</f>
        <v>0</v>
      </c>
      <c r="Q182" s="200">
        <v>1.8000000000000001E-4</v>
      </c>
      <c r="R182" s="200">
        <f>Q182*H182</f>
        <v>1.8000000000000001E-4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155</v>
      </c>
      <c r="AT182" s="202" t="s">
        <v>150</v>
      </c>
      <c r="AU182" s="202" t="s">
        <v>82</v>
      </c>
      <c r="AY182" s="17" t="s">
        <v>147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80</v>
      </c>
      <c r="BK182" s="203">
        <f>ROUND(I182*H182,2)</f>
        <v>0</v>
      </c>
      <c r="BL182" s="17" t="s">
        <v>155</v>
      </c>
      <c r="BM182" s="202" t="s">
        <v>233</v>
      </c>
    </row>
    <row r="183" spans="1:65" s="2" customFormat="1" ht="19.5">
      <c r="A183" s="34"/>
      <c r="B183" s="35"/>
      <c r="C183" s="36"/>
      <c r="D183" s="204" t="s">
        <v>157</v>
      </c>
      <c r="E183" s="36"/>
      <c r="F183" s="205" t="s">
        <v>234</v>
      </c>
      <c r="G183" s="36"/>
      <c r="H183" s="36"/>
      <c r="I183" s="206"/>
      <c r="J183" s="36"/>
      <c r="K183" s="36"/>
      <c r="L183" s="39"/>
      <c r="M183" s="207"/>
      <c r="N183" s="208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157</v>
      </c>
      <c r="AU183" s="17" t="s">
        <v>82</v>
      </c>
    </row>
    <row r="184" spans="1:65" s="2" customFormat="1" ht="14.45" customHeight="1">
      <c r="A184" s="34"/>
      <c r="B184" s="35"/>
      <c r="C184" s="241" t="s">
        <v>235</v>
      </c>
      <c r="D184" s="241" t="s">
        <v>236</v>
      </c>
      <c r="E184" s="242" t="s">
        <v>237</v>
      </c>
      <c r="F184" s="243" t="s">
        <v>238</v>
      </c>
      <c r="G184" s="244" t="s">
        <v>200</v>
      </c>
      <c r="H184" s="245">
        <v>1</v>
      </c>
      <c r="I184" s="246"/>
      <c r="J184" s="247">
        <f>ROUND(I184*H184,2)</f>
        <v>0</v>
      </c>
      <c r="K184" s="243" t="s">
        <v>154</v>
      </c>
      <c r="L184" s="248"/>
      <c r="M184" s="249" t="s">
        <v>1</v>
      </c>
      <c r="N184" s="250" t="s">
        <v>37</v>
      </c>
      <c r="O184" s="71"/>
      <c r="P184" s="200">
        <f>O184*H184</f>
        <v>0</v>
      </c>
      <c r="Q184" s="200">
        <v>1.2E-2</v>
      </c>
      <c r="R184" s="200">
        <f>Q184*H184</f>
        <v>1.2E-2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189</v>
      </c>
      <c r="AT184" s="202" t="s">
        <v>236</v>
      </c>
      <c r="AU184" s="202" t="s">
        <v>82</v>
      </c>
      <c r="AY184" s="17" t="s">
        <v>147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80</v>
      </c>
      <c r="BK184" s="203">
        <f>ROUND(I184*H184,2)</f>
        <v>0</v>
      </c>
      <c r="BL184" s="17" t="s">
        <v>155</v>
      </c>
      <c r="BM184" s="202" t="s">
        <v>239</v>
      </c>
    </row>
    <row r="185" spans="1:65" s="2" customFormat="1" ht="11.25">
      <c r="A185" s="34"/>
      <c r="B185" s="35"/>
      <c r="C185" s="36"/>
      <c r="D185" s="204" t="s">
        <v>157</v>
      </c>
      <c r="E185" s="36"/>
      <c r="F185" s="205" t="s">
        <v>238</v>
      </c>
      <c r="G185" s="36"/>
      <c r="H185" s="36"/>
      <c r="I185" s="206"/>
      <c r="J185" s="36"/>
      <c r="K185" s="36"/>
      <c r="L185" s="39"/>
      <c r="M185" s="207"/>
      <c r="N185" s="208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157</v>
      </c>
      <c r="AU185" s="17" t="s">
        <v>82</v>
      </c>
    </row>
    <row r="186" spans="1:65" s="12" customFormat="1" ht="22.9" customHeight="1">
      <c r="B186" s="175"/>
      <c r="C186" s="176"/>
      <c r="D186" s="177" t="s">
        <v>71</v>
      </c>
      <c r="E186" s="189" t="s">
        <v>240</v>
      </c>
      <c r="F186" s="189" t="s">
        <v>241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SUM(P187:P188)</f>
        <v>0</v>
      </c>
      <c r="Q186" s="183"/>
      <c r="R186" s="184">
        <f>SUM(R187:R188)</f>
        <v>0</v>
      </c>
      <c r="S186" s="183"/>
      <c r="T186" s="185">
        <f>SUM(T187:T188)</f>
        <v>0</v>
      </c>
      <c r="AR186" s="186" t="s">
        <v>80</v>
      </c>
      <c r="AT186" s="187" t="s">
        <v>71</v>
      </c>
      <c r="AU186" s="187" t="s">
        <v>80</v>
      </c>
      <c r="AY186" s="186" t="s">
        <v>147</v>
      </c>
      <c r="BK186" s="188">
        <f>SUM(BK187:BK188)</f>
        <v>0</v>
      </c>
    </row>
    <row r="187" spans="1:65" s="2" customFormat="1" ht="14.45" customHeight="1">
      <c r="A187" s="34"/>
      <c r="B187" s="35"/>
      <c r="C187" s="191" t="s">
        <v>242</v>
      </c>
      <c r="D187" s="191" t="s">
        <v>150</v>
      </c>
      <c r="E187" s="192" t="s">
        <v>243</v>
      </c>
      <c r="F187" s="193" t="s">
        <v>244</v>
      </c>
      <c r="G187" s="194" t="s">
        <v>184</v>
      </c>
      <c r="H187" s="195">
        <v>18.181000000000001</v>
      </c>
      <c r="I187" s="196"/>
      <c r="J187" s="197">
        <f>ROUND(I187*H187,2)</f>
        <v>0</v>
      </c>
      <c r="K187" s="193" t="s">
        <v>154</v>
      </c>
      <c r="L187" s="39"/>
      <c r="M187" s="198" t="s">
        <v>1</v>
      </c>
      <c r="N187" s="199" t="s">
        <v>37</v>
      </c>
      <c r="O187" s="71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155</v>
      </c>
      <c r="AT187" s="202" t="s">
        <v>150</v>
      </c>
      <c r="AU187" s="202" t="s">
        <v>82</v>
      </c>
      <c r="AY187" s="17" t="s">
        <v>147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80</v>
      </c>
      <c r="BK187" s="203">
        <f>ROUND(I187*H187,2)</f>
        <v>0</v>
      </c>
      <c r="BL187" s="17" t="s">
        <v>155</v>
      </c>
      <c r="BM187" s="202" t="s">
        <v>245</v>
      </c>
    </row>
    <row r="188" spans="1:65" s="2" customFormat="1" ht="39">
      <c r="A188" s="34"/>
      <c r="B188" s="35"/>
      <c r="C188" s="36"/>
      <c r="D188" s="204" t="s">
        <v>157</v>
      </c>
      <c r="E188" s="36"/>
      <c r="F188" s="205" t="s">
        <v>246</v>
      </c>
      <c r="G188" s="36"/>
      <c r="H188" s="36"/>
      <c r="I188" s="206"/>
      <c r="J188" s="36"/>
      <c r="K188" s="36"/>
      <c r="L188" s="39"/>
      <c r="M188" s="207"/>
      <c r="N188" s="208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157</v>
      </c>
      <c r="AU188" s="17" t="s">
        <v>82</v>
      </c>
    </row>
    <row r="189" spans="1:65" s="12" customFormat="1" ht="25.9" customHeight="1">
      <c r="B189" s="175"/>
      <c r="C189" s="176"/>
      <c r="D189" s="177" t="s">
        <v>71</v>
      </c>
      <c r="E189" s="178" t="s">
        <v>247</v>
      </c>
      <c r="F189" s="178" t="s">
        <v>248</v>
      </c>
      <c r="G189" s="176"/>
      <c r="H189" s="176"/>
      <c r="I189" s="179"/>
      <c r="J189" s="180">
        <f>BK189</f>
        <v>0</v>
      </c>
      <c r="K189" s="176"/>
      <c r="L189" s="181"/>
      <c r="M189" s="182"/>
      <c r="N189" s="183"/>
      <c r="O189" s="183"/>
      <c r="P189" s="184">
        <f>P190+P203+P241+P252+P307+P339+P354+P405+P415+P453+P476</f>
        <v>0</v>
      </c>
      <c r="Q189" s="183"/>
      <c r="R189" s="184">
        <f>R190+R203+R241+R252+R307+R339+R354+R405+R415+R453+R476</f>
        <v>18.742993670000001</v>
      </c>
      <c r="S189" s="183"/>
      <c r="T189" s="185">
        <f>T190+T203+T241+T252+T307+T339+T354+T405+T415+T453+T476</f>
        <v>7.700354999999999E-2</v>
      </c>
      <c r="AR189" s="186" t="s">
        <v>82</v>
      </c>
      <c r="AT189" s="187" t="s">
        <v>71</v>
      </c>
      <c r="AU189" s="187" t="s">
        <v>72</v>
      </c>
      <c r="AY189" s="186" t="s">
        <v>147</v>
      </c>
      <c r="BK189" s="188">
        <f>BK190+BK203+BK241+BK252+BK307+BK339+BK354+BK405+BK415+BK453+BK476</f>
        <v>0</v>
      </c>
    </row>
    <row r="190" spans="1:65" s="12" customFormat="1" ht="22.9" customHeight="1">
      <c r="B190" s="175"/>
      <c r="C190" s="176"/>
      <c r="D190" s="177" t="s">
        <v>71</v>
      </c>
      <c r="E190" s="189" t="s">
        <v>249</v>
      </c>
      <c r="F190" s="189" t="s">
        <v>250</v>
      </c>
      <c r="G190" s="176"/>
      <c r="H190" s="176"/>
      <c r="I190" s="179"/>
      <c r="J190" s="190">
        <f>BK190</f>
        <v>0</v>
      </c>
      <c r="K190" s="176"/>
      <c r="L190" s="181"/>
      <c r="M190" s="182"/>
      <c r="N190" s="183"/>
      <c r="O190" s="183"/>
      <c r="P190" s="184">
        <f>SUM(P191:P202)</f>
        <v>0</v>
      </c>
      <c r="Q190" s="183"/>
      <c r="R190" s="184">
        <f>SUM(R191:R202)</f>
        <v>2.4789000000000002E-2</v>
      </c>
      <c r="S190" s="183"/>
      <c r="T190" s="185">
        <f>SUM(T191:T202)</f>
        <v>0</v>
      </c>
      <c r="AR190" s="186" t="s">
        <v>82</v>
      </c>
      <c r="AT190" s="187" t="s">
        <v>71</v>
      </c>
      <c r="AU190" s="187" t="s">
        <v>80</v>
      </c>
      <c r="AY190" s="186" t="s">
        <v>147</v>
      </c>
      <c r="BK190" s="188">
        <f>SUM(BK191:BK202)</f>
        <v>0</v>
      </c>
    </row>
    <row r="191" spans="1:65" s="2" customFormat="1" ht="24.2" customHeight="1">
      <c r="A191" s="34"/>
      <c r="B191" s="35"/>
      <c r="C191" s="191" t="s">
        <v>251</v>
      </c>
      <c r="D191" s="191" t="s">
        <v>150</v>
      </c>
      <c r="E191" s="192" t="s">
        <v>252</v>
      </c>
      <c r="F191" s="193" t="s">
        <v>253</v>
      </c>
      <c r="G191" s="194" t="s">
        <v>153</v>
      </c>
      <c r="H191" s="195">
        <v>13.07</v>
      </c>
      <c r="I191" s="196"/>
      <c r="J191" s="197">
        <f>ROUND(I191*H191,2)</f>
        <v>0</v>
      </c>
      <c r="K191" s="193" t="s">
        <v>154</v>
      </c>
      <c r="L191" s="39"/>
      <c r="M191" s="198" t="s">
        <v>1</v>
      </c>
      <c r="N191" s="199" t="s">
        <v>37</v>
      </c>
      <c r="O191" s="71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235</v>
      </c>
      <c r="AT191" s="202" t="s">
        <v>150</v>
      </c>
      <c r="AU191" s="202" t="s">
        <v>82</v>
      </c>
      <c r="AY191" s="17" t="s">
        <v>147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80</v>
      </c>
      <c r="BK191" s="203">
        <f>ROUND(I191*H191,2)</f>
        <v>0</v>
      </c>
      <c r="BL191" s="17" t="s">
        <v>235</v>
      </c>
      <c r="BM191" s="202" t="s">
        <v>254</v>
      </c>
    </row>
    <row r="192" spans="1:65" s="2" customFormat="1" ht="19.5">
      <c r="A192" s="34"/>
      <c r="B192" s="35"/>
      <c r="C192" s="36"/>
      <c r="D192" s="204" t="s">
        <v>157</v>
      </c>
      <c r="E192" s="36"/>
      <c r="F192" s="205" t="s">
        <v>255</v>
      </c>
      <c r="G192" s="36"/>
      <c r="H192" s="36"/>
      <c r="I192" s="206"/>
      <c r="J192" s="36"/>
      <c r="K192" s="36"/>
      <c r="L192" s="39"/>
      <c r="M192" s="207"/>
      <c r="N192" s="208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157</v>
      </c>
      <c r="AU192" s="17" t="s">
        <v>82</v>
      </c>
    </row>
    <row r="193" spans="1:65" s="13" customFormat="1" ht="11.25">
      <c r="B193" s="209"/>
      <c r="C193" s="210"/>
      <c r="D193" s="204" t="s">
        <v>159</v>
      </c>
      <c r="E193" s="211" t="s">
        <v>1</v>
      </c>
      <c r="F193" s="212" t="s">
        <v>173</v>
      </c>
      <c r="G193" s="210"/>
      <c r="H193" s="211" t="s">
        <v>1</v>
      </c>
      <c r="I193" s="213"/>
      <c r="J193" s="210"/>
      <c r="K193" s="210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159</v>
      </c>
      <c r="AU193" s="218" t="s">
        <v>82</v>
      </c>
      <c r="AV193" s="13" t="s">
        <v>80</v>
      </c>
      <c r="AW193" s="13" t="s">
        <v>29</v>
      </c>
      <c r="AX193" s="13" t="s">
        <v>72</v>
      </c>
      <c r="AY193" s="218" t="s">
        <v>147</v>
      </c>
    </row>
    <row r="194" spans="1:65" s="14" customFormat="1" ht="11.25">
      <c r="B194" s="219"/>
      <c r="C194" s="220"/>
      <c r="D194" s="204" t="s">
        <v>159</v>
      </c>
      <c r="E194" s="221" t="s">
        <v>1</v>
      </c>
      <c r="F194" s="222" t="s">
        <v>194</v>
      </c>
      <c r="G194" s="220"/>
      <c r="H194" s="223">
        <v>13.07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159</v>
      </c>
      <c r="AU194" s="229" t="s">
        <v>82</v>
      </c>
      <c r="AV194" s="14" t="s">
        <v>82</v>
      </c>
      <c r="AW194" s="14" t="s">
        <v>29</v>
      </c>
      <c r="AX194" s="14" t="s">
        <v>72</v>
      </c>
      <c r="AY194" s="229" t="s">
        <v>147</v>
      </c>
    </row>
    <row r="195" spans="1:65" s="15" customFormat="1" ht="11.25">
      <c r="B195" s="230"/>
      <c r="C195" s="231"/>
      <c r="D195" s="204" t="s">
        <v>159</v>
      </c>
      <c r="E195" s="232" t="s">
        <v>1</v>
      </c>
      <c r="F195" s="233" t="s">
        <v>166</v>
      </c>
      <c r="G195" s="231"/>
      <c r="H195" s="234">
        <v>13.07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159</v>
      </c>
      <c r="AU195" s="240" t="s">
        <v>82</v>
      </c>
      <c r="AV195" s="15" t="s">
        <v>155</v>
      </c>
      <c r="AW195" s="15" t="s">
        <v>29</v>
      </c>
      <c r="AX195" s="15" t="s">
        <v>80</v>
      </c>
      <c r="AY195" s="240" t="s">
        <v>147</v>
      </c>
    </row>
    <row r="196" spans="1:65" s="2" customFormat="1" ht="24.2" customHeight="1">
      <c r="A196" s="34"/>
      <c r="B196" s="35"/>
      <c r="C196" s="191" t="s">
        <v>256</v>
      </c>
      <c r="D196" s="191" t="s">
        <v>150</v>
      </c>
      <c r="E196" s="192" t="s">
        <v>257</v>
      </c>
      <c r="F196" s="193" t="s">
        <v>258</v>
      </c>
      <c r="G196" s="194" t="s">
        <v>153</v>
      </c>
      <c r="H196" s="195">
        <v>11.718999999999999</v>
      </c>
      <c r="I196" s="196"/>
      <c r="J196" s="197">
        <f>ROUND(I196*H196,2)</f>
        <v>0</v>
      </c>
      <c r="K196" s="193" t="s">
        <v>154</v>
      </c>
      <c r="L196" s="39"/>
      <c r="M196" s="198" t="s">
        <v>1</v>
      </c>
      <c r="N196" s="199" t="s">
        <v>37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235</v>
      </c>
      <c r="AT196" s="202" t="s">
        <v>150</v>
      </c>
      <c r="AU196" s="202" t="s">
        <v>82</v>
      </c>
      <c r="AY196" s="17" t="s">
        <v>147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80</v>
      </c>
      <c r="BK196" s="203">
        <f>ROUND(I196*H196,2)</f>
        <v>0</v>
      </c>
      <c r="BL196" s="17" t="s">
        <v>235</v>
      </c>
      <c r="BM196" s="202" t="s">
        <v>259</v>
      </c>
    </row>
    <row r="197" spans="1:65" s="2" customFormat="1" ht="19.5">
      <c r="A197" s="34"/>
      <c r="B197" s="35"/>
      <c r="C197" s="36"/>
      <c r="D197" s="204" t="s">
        <v>157</v>
      </c>
      <c r="E197" s="36"/>
      <c r="F197" s="205" t="s">
        <v>260</v>
      </c>
      <c r="G197" s="36"/>
      <c r="H197" s="36"/>
      <c r="I197" s="206"/>
      <c r="J197" s="36"/>
      <c r="K197" s="36"/>
      <c r="L197" s="39"/>
      <c r="M197" s="207"/>
      <c r="N197" s="208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157</v>
      </c>
      <c r="AU197" s="17" t="s">
        <v>82</v>
      </c>
    </row>
    <row r="198" spans="1:65" s="13" customFormat="1" ht="11.25">
      <c r="B198" s="209"/>
      <c r="C198" s="210"/>
      <c r="D198" s="204" t="s">
        <v>159</v>
      </c>
      <c r="E198" s="211" t="s">
        <v>1</v>
      </c>
      <c r="F198" s="212" t="s">
        <v>173</v>
      </c>
      <c r="G198" s="210"/>
      <c r="H198" s="211" t="s">
        <v>1</v>
      </c>
      <c r="I198" s="213"/>
      <c r="J198" s="210"/>
      <c r="K198" s="210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159</v>
      </c>
      <c r="AU198" s="218" t="s">
        <v>82</v>
      </c>
      <c r="AV198" s="13" t="s">
        <v>80</v>
      </c>
      <c r="AW198" s="13" t="s">
        <v>29</v>
      </c>
      <c r="AX198" s="13" t="s">
        <v>72</v>
      </c>
      <c r="AY198" s="218" t="s">
        <v>147</v>
      </c>
    </row>
    <row r="199" spans="1:65" s="14" customFormat="1" ht="11.25">
      <c r="B199" s="219"/>
      <c r="C199" s="220"/>
      <c r="D199" s="204" t="s">
        <v>159</v>
      </c>
      <c r="E199" s="221" t="s">
        <v>1</v>
      </c>
      <c r="F199" s="222" t="s">
        <v>261</v>
      </c>
      <c r="G199" s="220"/>
      <c r="H199" s="223">
        <v>11.718999999999999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159</v>
      </c>
      <c r="AU199" s="229" t="s">
        <v>82</v>
      </c>
      <c r="AV199" s="14" t="s">
        <v>82</v>
      </c>
      <c r="AW199" s="14" t="s">
        <v>29</v>
      </c>
      <c r="AX199" s="14" t="s">
        <v>72</v>
      </c>
      <c r="AY199" s="229" t="s">
        <v>147</v>
      </c>
    </row>
    <row r="200" spans="1:65" s="15" customFormat="1" ht="11.25">
      <c r="B200" s="230"/>
      <c r="C200" s="231"/>
      <c r="D200" s="204" t="s">
        <v>159</v>
      </c>
      <c r="E200" s="232" t="s">
        <v>1</v>
      </c>
      <c r="F200" s="233" t="s">
        <v>166</v>
      </c>
      <c r="G200" s="231"/>
      <c r="H200" s="234">
        <v>11.718999999999999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159</v>
      </c>
      <c r="AU200" s="240" t="s">
        <v>82</v>
      </c>
      <c r="AV200" s="15" t="s">
        <v>155</v>
      </c>
      <c r="AW200" s="15" t="s">
        <v>29</v>
      </c>
      <c r="AX200" s="15" t="s">
        <v>80</v>
      </c>
      <c r="AY200" s="240" t="s">
        <v>147</v>
      </c>
    </row>
    <row r="201" spans="1:65" s="2" customFormat="1" ht="24.2" customHeight="1">
      <c r="A201" s="34"/>
      <c r="B201" s="35"/>
      <c r="C201" s="241" t="s">
        <v>262</v>
      </c>
      <c r="D201" s="241" t="s">
        <v>236</v>
      </c>
      <c r="E201" s="242" t="s">
        <v>263</v>
      </c>
      <c r="F201" s="243" t="s">
        <v>264</v>
      </c>
      <c r="G201" s="244" t="s">
        <v>265</v>
      </c>
      <c r="H201" s="245">
        <v>24.789000000000001</v>
      </c>
      <c r="I201" s="246"/>
      <c r="J201" s="247">
        <f>ROUND(I201*H201,2)</f>
        <v>0</v>
      </c>
      <c r="K201" s="243" t="s">
        <v>154</v>
      </c>
      <c r="L201" s="248"/>
      <c r="M201" s="249" t="s">
        <v>1</v>
      </c>
      <c r="N201" s="250" t="s">
        <v>37</v>
      </c>
      <c r="O201" s="71"/>
      <c r="P201" s="200">
        <f>O201*H201</f>
        <v>0</v>
      </c>
      <c r="Q201" s="200">
        <v>1E-3</v>
      </c>
      <c r="R201" s="200">
        <f>Q201*H201</f>
        <v>2.4789000000000002E-2</v>
      </c>
      <c r="S201" s="200">
        <v>0</v>
      </c>
      <c r="T201" s="20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2" t="s">
        <v>266</v>
      </c>
      <c r="AT201" s="202" t="s">
        <v>236</v>
      </c>
      <c r="AU201" s="202" t="s">
        <v>82</v>
      </c>
      <c r="AY201" s="17" t="s">
        <v>147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7" t="s">
        <v>80</v>
      </c>
      <c r="BK201" s="203">
        <f>ROUND(I201*H201,2)</f>
        <v>0</v>
      </c>
      <c r="BL201" s="17" t="s">
        <v>235</v>
      </c>
      <c r="BM201" s="202" t="s">
        <v>267</v>
      </c>
    </row>
    <row r="202" spans="1:65" s="2" customFormat="1" ht="11.25">
      <c r="A202" s="34"/>
      <c r="B202" s="35"/>
      <c r="C202" s="36"/>
      <c r="D202" s="204" t="s">
        <v>157</v>
      </c>
      <c r="E202" s="36"/>
      <c r="F202" s="205" t="s">
        <v>264</v>
      </c>
      <c r="G202" s="36"/>
      <c r="H202" s="36"/>
      <c r="I202" s="206"/>
      <c r="J202" s="36"/>
      <c r="K202" s="36"/>
      <c r="L202" s="39"/>
      <c r="M202" s="207"/>
      <c r="N202" s="208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157</v>
      </c>
      <c r="AU202" s="17" t="s">
        <v>82</v>
      </c>
    </row>
    <row r="203" spans="1:65" s="12" customFormat="1" ht="22.9" customHeight="1">
      <c r="B203" s="175"/>
      <c r="C203" s="176"/>
      <c r="D203" s="177" t="s">
        <v>71</v>
      </c>
      <c r="E203" s="189" t="s">
        <v>268</v>
      </c>
      <c r="F203" s="189" t="s">
        <v>269</v>
      </c>
      <c r="G203" s="176"/>
      <c r="H203" s="176"/>
      <c r="I203" s="179"/>
      <c r="J203" s="190">
        <f>BK203</f>
        <v>0</v>
      </c>
      <c r="K203" s="176"/>
      <c r="L203" s="181"/>
      <c r="M203" s="182"/>
      <c r="N203" s="183"/>
      <c r="O203" s="183"/>
      <c r="P203" s="184">
        <f>SUM(P204:P240)</f>
        <v>0</v>
      </c>
      <c r="Q203" s="183"/>
      <c r="R203" s="184">
        <f>SUM(R204:R240)</f>
        <v>4.6226063499999999</v>
      </c>
      <c r="S203" s="183"/>
      <c r="T203" s="185">
        <f>SUM(T204:T240)</f>
        <v>0</v>
      </c>
      <c r="AR203" s="186" t="s">
        <v>82</v>
      </c>
      <c r="AT203" s="187" t="s">
        <v>71</v>
      </c>
      <c r="AU203" s="187" t="s">
        <v>80</v>
      </c>
      <c r="AY203" s="186" t="s">
        <v>147</v>
      </c>
      <c r="BK203" s="188">
        <f>SUM(BK204:BK240)</f>
        <v>0</v>
      </c>
    </row>
    <row r="204" spans="1:65" s="2" customFormat="1" ht="24.2" customHeight="1">
      <c r="A204" s="34"/>
      <c r="B204" s="35"/>
      <c r="C204" s="191" t="s">
        <v>270</v>
      </c>
      <c r="D204" s="191" t="s">
        <v>150</v>
      </c>
      <c r="E204" s="192" t="s">
        <v>271</v>
      </c>
      <c r="F204" s="193" t="s">
        <v>272</v>
      </c>
      <c r="G204" s="194" t="s">
        <v>153</v>
      </c>
      <c r="H204" s="195">
        <v>91.69</v>
      </c>
      <c r="I204" s="196"/>
      <c r="J204" s="197">
        <f>ROUND(I204*H204,2)</f>
        <v>0</v>
      </c>
      <c r="K204" s="193" t="s">
        <v>154</v>
      </c>
      <c r="L204" s="39"/>
      <c r="M204" s="198" t="s">
        <v>1</v>
      </c>
      <c r="N204" s="199" t="s">
        <v>37</v>
      </c>
      <c r="O204" s="71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2" t="s">
        <v>235</v>
      </c>
      <c r="AT204" s="202" t="s">
        <v>150</v>
      </c>
      <c r="AU204" s="202" t="s">
        <v>82</v>
      </c>
      <c r="AY204" s="17" t="s">
        <v>147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80</v>
      </c>
      <c r="BK204" s="203">
        <f>ROUND(I204*H204,2)</f>
        <v>0</v>
      </c>
      <c r="BL204" s="17" t="s">
        <v>235</v>
      </c>
      <c r="BM204" s="202" t="s">
        <v>273</v>
      </c>
    </row>
    <row r="205" spans="1:65" s="2" customFormat="1" ht="29.25">
      <c r="A205" s="34"/>
      <c r="B205" s="35"/>
      <c r="C205" s="36"/>
      <c r="D205" s="204" t="s">
        <v>157</v>
      </c>
      <c r="E205" s="36"/>
      <c r="F205" s="205" t="s">
        <v>274</v>
      </c>
      <c r="G205" s="36"/>
      <c r="H205" s="36"/>
      <c r="I205" s="206"/>
      <c r="J205" s="36"/>
      <c r="K205" s="36"/>
      <c r="L205" s="39"/>
      <c r="M205" s="207"/>
      <c r="N205" s="208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157</v>
      </c>
      <c r="AU205" s="17" t="s">
        <v>82</v>
      </c>
    </row>
    <row r="206" spans="1:65" s="13" customFormat="1" ht="11.25">
      <c r="B206" s="209"/>
      <c r="C206" s="210"/>
      <c r="D206" s="204" t="s">
        <v>159</v>
      </c>
      <c r="E206" s="211" t="s">
        <v>1</v>
      </c>
      <c r="F206" s="212" t="s">
        <v>173</v>
      </c>
      <c r="G206" s="210"/>
      <c r="H206" s="211" t="s">
        <v>1</v>
      </c>
      <c r="I206" s="213"/>
      <c r="J206" s="210"/>
      <c r="K206" s="210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159</v>
      </c>
      <c r="AU206" s="218" t="s">
        <v>82</v>
      </c>
      <c r="AV206" s="13" t="s">
        <v>80</v>
      </c>
      <c r="AW206" s="13" t="s">
        <v>29</v>
      </c>
      <c r="AX206" s="13" t="s">
        <v>72</v>
      </c>
      <c r="AY206" s="218" t="s">
        <v>147</v>
      </c>
    </row>
    <row r="207" spans="1:65" s="14" customFormat="1" ht="11.25">
      <c r="B207" s="219"/>
      <c r="C207" s="220"/>
      <c r="D207" s="204" t="s">
        <v>159</v>
      </c>
      <c r="E207" s="221" t="s">
        <v>1</v>
      </c>
      <c r="F207" s="222" t="s">
        <v>194</v>
      </c>
      <c r="G207" s="220"/>
      <c r="H207" s="223">
        <v>13.07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159</v>
      </c>
      <c r="AU207" s="229" t="s">
        <v>82</v>
      </c>
      <c r="AV207" s="14" t="s">
        <v>82</v>
      </c>
      <c r="AW207" s="14" t="s">
        <v>29</v>
      </c>
      <c r="AX207" s="14" t="s">
        <v>72</v>
      </c>
      <c r="AY207" s="229" t="s">
        <v>147</v>
      </c>
    </row>
    <row r="208" spans="1:65" s="13" customFormat="1" ht="11.25">
      <c r="B208" s="209"/>
      <c r="C208" s="210"/>
      <c r="D208" s="204" t="s">
        <v>159</v>
      </c>
      <c r="E208" s="211" t="s">
        <v>1</v>
      </c>
      <c r="F208" s="212" t="s">
        <v>175</v>
      </c>
      <c r="G208" s="210"/>
      <c r="H208" s="211" t="s">
        <v>1</v>
      </c>
      <c r="I208" s="213"/>
      <c r="J208" s="210"/>
      <c r="K208" s="210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159</v>
      </c>
      <c r="AU208" s="218" t="s">
        <v>82</v>
      </c>
      <c r="AV208" s="13" t="s">
        <v>80</v>
      </c>
      <c r="AW208" s="13" t="s">
        <v>29</v>
      </c>
      <c r="AX208" s="13" t="s">
        <v>72</v>
      </c>
      <c r="AY208" s="218" t="s">
        <v>147</v>
      </c>
    </row>
    <row r="209" spans="1:65" s="14" customFormat="1" ht="11.25">
      <c r="B209" s="219"/>
      <c r="C209" s="220"/>
      <c r="D209" s="204" t="s">
        <v>159</v>
      </c>
      <c r="E209" s="221" t="s">
        <v>1</v>
      </c>
      <c r="F209" s="222" t="s">
        <v>195</v>
      </c>
      <c r="G209" s="220"/>
      <c r="H209" s="223">
        <v>78.62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159</v>
      </c>
      <c r="AU209" s="229" t="s">
        <v>82</v>
      </c>
      <c r="AV209" s="14" t="s">
        <v>82</v>
      </c>
      <c r="AW209" s="14" t="s">
        <v>29</v>
      </c>
      <c r="AX209" s="14" t="s">
        <v>72</v>
      </c>
      <c r="AY209" s="229" t="s">
        <v>147</v>
      </c>
    </row>
    <row r="210" spans="1:65" s="15" customFormat="1" ht="11.25">
      <c r="B210" s="230"/>
      <c r="C210" s="231"/>
      <c r="D210" s="204" t="s">
        <v>159</v>
      </c>
      <c r="E210" s="232" t="s">
        <v>1</v>
      </c>
      <c r="F210" s="233" t="s">
        <v>166</v>
      </c>
      <c r="G210" s="231"/>
      <c r="H210" s="234">
        <v>91.69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159</v>
      </c>
      <c r="AU210" s="240" t="s">
        <v>82</v>
      </c>
      <c r="AV210" s="15" t="s">
        <v>155</v>
      </c>
      <c r="AW210" s="15" t="s">
        <v>29</v>
      </c>
      <c r="AX210" s="15" t="s">
        <v>80</v>
      </c>
      <c r="AY210" s="240" t="s">
        <v>147</v>
      </c>
    </row>
    <row r="211" spans="1:65" s="2" customFormat="1" ht="24.2" customHeight="1">
      <c r="A211" s="34"/>
      <c r="B211" s="35"/>
      <c r="C211" s="241" t="s">
        <v>275</v>
      </c>
      <c r="D211" s="241" t="s">
        <v>236</v>
      </c>
      <c r="E211" s="242" t="s">
        <v>276</v>
      </c>
      <c r="F211" s="243" t="s">
        <v>277</v>
      </c>
      <c r="G211" s="244" t="s">
        <v>153</v>
      </c>
      <c r="H211" s="245">
        <v>93.524000000000001</v>
      </c>
      <c r="I211" s="246"/>
      <c r="J211" s="247">
        <f>ROUND(I211*H211,2)</f>
        <v>0</v>
      </c>
      <c r="K211" s="243" t="s">
        <v>154</v>
      </c>
      <c r="L211" s="248"/>
      <c r="M211" s="249" t="s">
        <v>1</v>
      </c>
      <c r="N211" s="250" t="s">
        <v>37</v>
      </c>
      <c r="O211" s="71"/>
      <c r="P211" s="200">
        <f>O211*H211</f>
        <v>0</v>
      </c>
      <c r="Q211" s="200">
        <v>2.5000000000000001E-3</v>
      </c>
      <c r="R211" s="200">
        <f>Q211*H211</f>
        <v>0.23381000000000002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266</v>
      </c>
      <c r="AT211" s="202" t="s">
        <v>236</v>
      </c>
      <c r="AU211" s="202" t="s">
        <v>82</v>
      </c>
      <c r="AY211" s="17" t="s">
        <v>147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80</v>
      </c>
      <c r="BK211" s="203">
        <f>ROUND(I211*H211,2)</f>
        <v>0</v>
      </c>
      <c r="BL211" s="17" t="s">
        <v>235</v>
      </c>
      <c r="BM211" s="202" t="s">
        <v>278</v>
      </c>
    </row>
    <row r="212" spans="1:65" s="2" customFormat="1" ht="11.25">
      <c r="A212" s="34"/>
      <c r="B212" s="35"/>
      <c r="C212" s="36"/>
      <c r="D212" s="204" t="s">
        <v>157</v>
      </c>
      <c r="E212" s="36"/>
      <c r="F212" s="205" t="s">
        <v>277</v>
      </c>
      <c r="G212" s="36"/>
      <c r="H212" s="36"/>
      <c r="I212" s="206"/>
      <c r="J212" s="36"/>
      <c r="K212" s="36"/>
      <c r="L212" s="39"/>
      <c r="M212" s="207"/>
      <c r="N212" s="208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157</v>
      </c>
      <c r="AU212" s="17" t="s">
        <v>82</v>
      </c>
    </row>
    <row r="213" spans="1:65" s="14" customFormat="1" ht="11.25">
      <c r="B213" s="219"/>
      <c r="C213" s="220"/>
      <c r="D213" s="204" t="s">
        <v>159</v>
      </c>
      <c r="E213" s="220"/>
      <c r="F213" s="222" t="s">
        <v>279</v>
      </c>
      <c r="G213" s="220"/>
      <c r="H213" s="223">
        <v>93.524000000000001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159</v>
      </c>
      <c r="AU213" s="229" t="s">
        <v>82</v>
      </c>
      <c r="AV213" s="14" t="s">
        <v>82</v>
      </c>
      <c r="AW213" s="14" t="s">
        <v>4</v>
      </c>
      <c r="AX213" s="14" t="s">
        <v>80</v>
      </c>
      <c r="AY213" s="229" t="s">
        <v>147</v>
      </c>
    </row>
    <row r="214" spans="1:65" s="2" customFormat="1" ht="37.9" customHeight="1">
      <c r="A214" s="34"/>
      <c r="B214" s="35"/>
      <c r="C214" s="191" t="s">
        <v>280</v>
      </c>
      <c r="D214" s="191" t="s">
        <v>150</v>
      </c>
      <c r="E214" s="192" t="s">
        <v>281</v>
      </c>
      <c r="F214" s="193" t="s">
        <v>282</v>
      </c>
      <c r="G214" s="194" t="s">
        <v>153</v>
      </c>
      <c r="H214" s="195">
        <v>186.41499999999999</v>
      </c>
      <c r="I214" s="196"/>
      <c r="J214" s="197">
        <f>ROUND(I214*H214,2)</f>
        <v>0</v>
      </c>
      <c r="K214" s="193" t="s">
        <v>154</v>
      </c>
      <c r="L214" s="39"/>
      <c r="M214" s="198" t="s">
        <v>1</v>
      </c>
      <c r="N214" s="199" t="s">
        <v>37</v>
      </c>
      <c r="O214" s="71"/>
      <c r="P214" s="200">
        <f>O214*H214</f>
        <v>0</v>
      </c>
      <c r="Q214" s="200">
        <v>6.0299999999999998E-3</v>
      </c>
      <c r="R214" s="200">
        <f>Q214*H214</f>
        <v>1.12408245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235</v>
      </c>
      <c r="AT214" s="202" t="s">
        <v>150</v>
      </c>
      <c r="AU214" s="202" t="s">
        <v>82</v>
      </c>
      <c r="AY214" s="17" t="s">
        <v>147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80</v>
      </c>
      <c r="BK214" s="203">
        <f>ROUND(I214*H214,2)</f>
        <v>0</v>
      </c>
      <c r="BL214" s="17" t="s">
        <v>235</v>
      </c>
      <c r="BM214" s="202" t="s">
        <v>283</v>
      </c>
    </row>
    <row r="215" spans="1:65" s="2" customFormat="1" ht="29.25">
      <c r="A215" s="34"/>
      <c r="B215" s="35"/>
      <c r="C215" s="36"/>
      <c r="D215" s="204" t="s">
        <v>157</v>
      </c>
      <c r="E215" s="36"/>
      <c r="F215" s="205" t="s">
        <v>284</v>
      </c>
      <c r="G215" s="36"/>
      <c r="H215" s="36"/>
      <c r="I215" s="206"/>
      <c r="J215" s="36"/>
      <c r="K215" s="36"/>
      <c r="L215" s="39"/>
      <c r="M215" s="207"/>
      <c r="N215" s="208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157</v>
      </c>
      <c r="AU215" s="17" t="s">
        <v>82</v>
      </c>
    </row>
    <row r="216" spans="1:65" s="2" customFormat="1" ht="24.2" customHeight="1">
      <c r="A216" s="34"/>
      <c r="B216" s="35"/>
      <c r="C216" s="241" t="s">
        <v>285</v>
      </c>
      <c r="D216" s="241" t="s">
        <v>236</v>
      </c>
      <c r="E216" s="242" t="s">
        <v>286</v>
      </c>
      <c r="F216" s="243" t="s">
        <v>287</v>
      </c>
      <c r="G216" s="244" t="s">
        <v>153</v>
      </c>
      <c r="H216" s="245">
        <v>190.143</v>
      </c>
      <c r="I216" s="246"/>
      <c r="J216" s="247">
        <f>ROUND(I216*H216,2)</f>
        <v>0</v>
      </c>
      <c r="K216" s="243" t="s">
        <v>154</v>
      </c>
      <c r="L216" s="248"/>
      <c r="M216" s="249" t="s">
        <v>1</v>
      </c>
      <c r="N216" s="250" t="s">
        <v>37</v>
      </c>
      <c r="O216" s="71"/>
      <c r="P216" s="200">
        <f>O216*H216</f>
        <v>0</v>
      </c>
      <c r="Q216" s="200">
        <v>2.9999999999999997E-4</v>
      </c>
      <c r="R216" s="200">
        <f>Q216*H216</f>
        <v>5.7042899999999994E-2</v>
      </c>
      <c r="S216" s="200">
        <v>0</v>
      </c>
      <c r="T216" s="20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2" t="s">
        <v>266</v>
      </c>
      <c r="AT216" s="202" t="s">
        <v>236</v>
      </c>
      <c r="AU216" s="202" t="s">
        <v>82</v>
      </c>
      <c r="AY216" s="17" t="s">
        <v>147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7" t="s">
        <v>80</v>
      </c>
      <c r="BK216" s="203">
        <f>ROUND(I216*H216,2)</f>
        <v>0</v>
      </c>
      <c r="BL216" s="17" t="s">
        <v>235</v>
      </c>
      <c r="BM216" s="202" t="s">
        <v>288</v>
      </c>
    </row>
    <row r="217" spans="1:65" s="2" customFormat="1" ht="19.5">
      <c r="A217" s="34"/>
      <c r="B217" s="35"/>
      <c r="C217" s="36"/>
      <c r="D217" s="204" t="s">
        <v>157</v>
      </c>
      <c r="E217" s="36"/>
      <c r="F217" s="205" t="s">
        <v>287</v>
      </c>
      <c r="G217" s="36"/>
      <c r="H217" s="36"/>
      <c r="I217" s="206"/>
      <c r="J217" s="36"/>
      <c r="K217" s="36"/>
      <c r="L217" s="39"/>
      <c r="M217" s="207"/>
      <c r="N217" s="208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157</v>
      </c>
      <c r="AU217" s="17" t="s">
        <v>82</v>
      </c>
    </row>
    <row r="218" spans="1:65" s="14" customFormat="1" ht="11.25">
      <c r="B218" s="219"/>
      <c r="C218" s="220"/>
      <c r="D218" s="204" t="s">
        <v>159</v>
      </c>
      <c r="E218" s="220"/>
      <c r="F218" s="222" t="s">
        <v>289</v>
      </c>
      <c r="G218" s="220"/>
      <c r="H218" s="223">
        <v>190.143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159</v>
      </c>
      <c r="AU218" s="229" t="s">
        <v>82</v>
      </c>
      <c r="AV218" s="14" t="s">
        <v>82</v>
      </c>
      <c r="AW218" s="14" t="s">
        <v>4</v>
      </c>
      <c r="AX218" s="14" t="s">
        <v>80</v>
      </c>
      <c r="AY218" s="229" t="s">
        <v>147</v>
      </c>
    </row>
    <row r="219" spans="1:65" s="2" customFormat="1" ht="24.2" customHeight="1">
      <c r="A219" s="34"/>
      <c r="B219" s="35"/>
      <c r="C219" s="191" t="s">
        <v>290</v>
      </c>
      <c r="D219" s="191" t="s">
        <v>150</v>
      </c>
      <c r="E219" s="192" t="s">
        <v>291</v>
      </c>
      <c r="F219" s="193" t="s">
        <v>292</v>
      </c>
      <c r="G219" s="194" t="s">
        <v>153</v>
      </c>
      <c r="H219" s="195">
        <v>91.69</v>
      </c>
      <c r="I219" s="196"/>
      <c r="J219" s="197">
        <f>ROUND(I219*H219,2)</f>
        <v>0</v>
      </c>
      <c r="K219" s="193" t="s">
        <v>154</v>
      </c>
      <c r="L219" s="39"/>
      <c r="M219" s="198" t="s">
        <v>1</v>
      </c>
      <c r="N219" s="199" t="s">
        <v>37</v>
      </c>
      <c r="O219" s="71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2" t="s">
        <v>235</v>
      </c>
      <c r="AT219" s="202" t="s">
        <v>150</v>
      </c>
      <c r="AU219" s="202" t="s">
        <v>82</v>
      </c>
      <c r="AY219" s="17" t="s">
        <v>147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7" t="s">
        <v>80</v>
      </c>
      <c r="BK219" s="203">
        <f>ROUND(I219*H219,2)</f>
        <v>0</v>
      </c>
      <c r="BL219" s="17" t="s">
        <v>235</v>
      </c>
      <c r="BM219" s="202" t="s">
        <v>293</v>
      </c>
    </row>
    <row r="220" spans="1:65" s="2" customFormat="1" ht="19.5">
      <c r="A220" s="34"/>
      <c r="B220" s="35"/>
      <c r="C220" s="36"/>
      <c r="D220" s="204" t="s">
        <v>157</v>
      </c>
      <c r="E220" s="36"/>
      <c r="F220" s="205" t="s">
        <v>294</v>
      </c>
      <c r="G220" s="36"/>
      <c r="H220" s="36"/>
      <c r="I220" s="206"/>
      <c r="J220" s="36"/>
      <c r="K220" s="36"/>
      <c r="L220" s="39"/>
      <c r="M220" s="207"/>
      <c r="N220" s="208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157</v>
      </c>
      <c r="AU220" s="17" t="s">
        <v>82</v>
      </c>
    </row>
    <row r="221" spans="1:65" s="13" customFormat="1" ht="11.25">
      <c r="B221" s="209"/>
      <c r="C221" s="210"/>
      <c r="D221" s="204" t="s">
        <v>159</v>
      </c>
      <c r="E221" s="211" t="s">
        <v>1</v>
      </c>
      <c r="F221" s="212" t="s">
        <v>173</v>
      </c>
      <c r="G221" s="210"/>
      <c r="H221" s="211" t="s">
        <v>1</v>
      </c>
      <c r="I221" s="213"/>
      <c r="J221" s="210"/>
      <c r="K221" s="210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159</v>
      </c>
      <c r="AU221" s="218" t="s">
        <v>82</v>
      </c>
      <c r="AV221" s="13" t="s">
        <v>80</v>
      </c>
      <c r="AW221" s="13" t="s">
        <v>29</v>
      </c>
      <c r="AX221" s="13" t="s">
        <v>72</v>
      </c>
      <c r="AY221" s="218" t="s">
        <v>147</v>
      </c>
    </row>
    <row r="222" spans="1:65" s="14" customFormat="1" ht="11.25">
      <c r="B222" s="219"/>
      <c r="C222" s="220"/>
      <c r="D222" s="204" t="s">
        <v>159</v>
      </c>
      <c r="E222" s="221" t="s">
        <v>1</v>
      </c>
      <c r="F222" s="222" t="s">
        <v>194</v>
      </c>
      <c r="G222" s="220"/>
      <c r="H222" s="223">
        <v>13.07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159</v>
      </c>
      <c r="AU222" s="229" t="s">
        <v>82</v>
      </c>
      <c r="AV222" s="14" t="s">
        <v>82</v>
      </c>
      <c r="AW222" s="14" t="s">
        <v>29</v>
      </c>
      <c r="AX222" s="14" t="s">
        <v>72</v>
      </c>
      <c r="AY222" s="229" t="s">
        <v>147</v>
      </c>
    </row>
    <row r="223" spans="1:65" s="13" customFormat="1" ht="11.25">
      <c r="B223" s="209"/>
      <c r="C223" s="210"/>
      <c r="D223" s="204" t="s">
        <v>159</v>
      </c>
      <c r="E223" s="211" t="s">
        <v>1</v>
      </c>
      <c r="F223" s="212" t="s">
        <v>175</v>
      </c>
      <c r="G223" s="210"/>
      <c r="H223" s="211" t="s">
        <v>1</v>
      </c>
      <c r="I223" s="213"/>
      <c r="J223" s="210"/>
      <c r="K223" s="210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159</v>
      </c>
      <c r="AU223" s="218" t="s">
        <v>82</v>
      </c>
      <c r="AV223" s="13" t="s">
        <v>80</v>
      </c>
      <c r="AW223" s="13" t="s">
        <v>29</v>
      </c>
      <c r="AX223" s="13" t="s">
        <v>72</v>
      </c>
      <c r="AY223" s="218" t="s">
        <v>147</v>
      </c>
    </row>
    <row r="224" spans="1:65" s="14" customFormat="1" ht="11.25">
      <c r="B224" s="219"/>
      <c r="C224" s="220"/>
      <c r="D224" s="204" t="s">
        <v>159</v>
      </c>
      <c r="E224" s="221" t="s">
        <v>1</v>
      </c>
      <c r="F224" s="222" t="s">
        <v>195</v>
      </c>
      <c r="G224" s="220"/>
      <c r="H224" s="223">
        <v>78.62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159</v>
      </c>
      <c r="AU224" s="229" t="s">
        <v>82</v>
      </c>
      <c r="AV224" s="14" t="s">
        <v>82</v>
      </c>
      <c r="AW224" s="14" t="s">
        <v>29</v>
      </c>
      <c r="AX224" s="14" t="s">
        <v>72</v>
      </c>
      <c r="AY224" s="229" t="s">
        <v>147</v>
      </c>
    </row>
    <row r="225" spans="1:65" s="15" customFormat="1" ht="11.25">
      <c r="B225" s="230"/>
      <c r="C225" s="231"/>
      <c r="D225" s="204" t="s">
        <v>159</v>
      </c>
      <c r="E225" s="232" t="s">
        <v>1</v>
      </c>
      <c r="F225" s="233" t="s">
        <v>166</v>
      </c>
      <c r="G225" s="231"/>
      <c r="H225" s="234">
        <v>91.69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159</v>
      </c>
      <c r="AU225" s="240" t="s">
        <v>82</v>
      </c>
      <c r="AV225" s="15" t="s">
        <v>155</v>
      </c>
      <c r="AW225" s="15" t="s">
        <v>29</v>
      </c>
      <c r="AX225" s="15" t="s">
        <v>80</v>
      </c>
      <c r="AY225" s="240" t="s">
        <v>147</v>
      </c>
    </row>
    <row r="226" spans="1:65" s="2" customFormat="1" ht="24.2" customHeight="1">
      <c r="A226" s="34"/>
      <c r="B226" s="35"/>
      <c r="C226" s="241" t="s">
        <v>295</v>
      </c>
      <c r="D226" s="241" t="s">
        <v>236</v>
      </c>
      <c r="E226" s="242" t="s">
        <v>296</v>
      </c>
      <c r="F226" s="243" t="s">
        <v>297</v>
      </c>
      <c r="G226" s="244" t="s">
        <v>153</v>
      </c>
      <c r="H226" s="245">
        <v>93.524000000000001</v>
      </c>
      <c r="I226" s="246"/>
      <c r="J226" s="247">
        <f>ROUND(I226*H226,2)</f>
        <v>0</v>
      </c>
      <c r="K226" s="243" t="s">
        <v>154</v>
      </c>
      <c r="L226" s="248"/>
      <c r="M226" s="249" t="s">
        <v>1</v>
      </c>
      <c r="N226" s="250" t="s">
        <v>37</v>
      </c>
      <c r="O226" s="71"/>
      <c r="P226" s="200">
        <f>O226*H226</f>
        <v>0</v>
      </c>
      <c r="Q226" s="200">
        <v>1.6E-2</v>
      </c>
      <c r="R226" s="200">
        <f>Q226*H226</f>
        <v>1.4963839999999999</v>
      </c>
      <c r="S226" s="200">
        <v>0</v>
      </c>
      <c r="T226" s="201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2" t="s">
        <v>266</v>
      </c>
      <c r="AT226" s="202" t="s">
        <v>236</v>
      </c>
      <c r="AU226" s="202" t="s">
        <v>82</v>
      </c>
      <c r="AY226" s="17" t="s">
        <v>147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80</v>
      </c>
      <c r="BK226" s="203">
        <f>ROUND(I226*H226,2)</f>
        <v>0</v>
      </c>
      <c r="BL226" s="17" t="s">
        <v>235</v>
      </c>
      <c r="BM226" s="202" t="s">
        <v>298</v>
      </c>
    </row>
    <row r="227" spans="1:65" s="2" customFormat="1" ht="19.5">
      <c r="A227" s="34"/>
      <c r="B227" s="35"/>
      <c r="C227" s="36"/>
      <c r="D227" s="204" t="s">
        <v>157</v>
      </c>
      <c r="E227" s="36"/>
      <c r="F227" s="205" t="s">
        <v>297</v>
      </c>
      <c r="G227" s="36"/>
      <c r="H227" s="36"/>
      <c r="I227" s="206"/>
      <c r="J227" s="36"/>
      <c r="K227" s="36"/>
      <c r="L227" s="39"/>
      <c r="M227" s="207"/>
      <c r="N227" s="208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157</v>
      </c>
      <c r="AU227" s="17" t="s">
        <v>82</v>
      </c>
    </row>
    <row r="228" spans="1:65" s="14" customFormat="1" ht="11.25">
      <c r="B228" s="219"/>
      <c r="C228" s="220"/>
      <c r="D228" s="204" t="s">
        <v>159</v>
      </c>
      <c r="E228" s="220"/>
      <c r="F228" s="222" t="s">
        <v>279</v>
      </c>
      <c r="G228" s="220"/>
      <c r="H228" s="223">
        <v>93.524000000000001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159</v>
      </c>
      <c r="AU228" s="229" t="s">
        <v>82</v>
      </c>
      <c r="AV228" s="14" t="s">
        <v>82</v>
      </c>
      <c r="AW228" s="14" t="s">
        <v>4</v>
      </c>
      <c r="AX228" s="14" t="s">
        <v>80</v>
      </c>
      <c r="AY228" s="229" t="s">
        <v>147</v>
      </c>
    </row>
    <row r="229" spans="1:65" s="2" customFormat="1" ht="24.2" customHeight="1">
      <c r="A229" s="34"/>
      <c r="B229" s="35"/>
      <c r="C229" s="191" t="s">
        <v>299</v>
      </c>
      <c r="D229" s="191" t="s">
        <v>150</v>
      </c>
      <c r="E229" s="192" t="s">
        <v>300</v>
      </c>
      <c r="F229" s="193" t="s">
        <v>301</v>
      </c>
      <c r="G229" s="194" t="s">
        <v>153</v>
      </c>
      <c r="H229" s="195">
        <v>372.83</v>
      </c>
      <c r="I229" s="196"/>
      <c r="J229" s="197">
        <f>ROUND(I229*H229,2)</f>
        <v>0</v>
      </c>
      <c r="K229" s="193" t="s">
        <v>154</v>
      </c>
      <c r="L229" s="39"/>
      <c r="M229" s="198" t="s">
        <v>1</v>
      </c>
      <c r="N229" s="199" t="s">
        <v>37</v>
      </c>
      <c r="O229" s="71"/>
      <c r="P229" s="200">
        <f>O229*H229</f>
        <v>0</v>
      </c>
      <c r="Q229" s="200">
        <v>0</v>
      </c>
      <c r="R229" s="200">
        <f>Q229*H229</f>
        <v>0</v>
      </c>
      <c r="S229" s="200">
        <v>0</v>
      </c>
      <c r="T229" s="201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2" t="s">
        <v>235</v>
      </c>
      <c r="AT229" s="202" t="s">
        <v>150</v>
      </c>
      <c r="AU229" s="202" t="s">
        <v>82</v>
      </c>
      <c r="AY229" s="17" t="s">
        <v>147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7" t="s">
        <v>80</v>
      </c>
      <c r="BK229" s="203">
        <f>ROUND(I229*H229,2)</f>
        <v>0</v>
      </c>
      <c r="BL229" s="17" t="s">
        <v>235</v>
      </c>
      <c r="BM229" s="202" t="s">
        <v>302</v>
      </c>
    </row>
    <row r="230" spans="1:65" s="2" customFormat="1" ht="19.5">
      <c r="A230" s="34"/>
      <c r="B230" s="35"/>
      <c r="C230" s="36"/>
      <c r="D230" s="204" t="s">
        <v>157</v>
      </c>
      <c r="E230" s="36"/>
      <c r="F230" s="205" t="s">
        <v>303</v>
      </c>
      <c r="G230" s="36"/>
      <c r="H230" s="36"/>
      <c r="I230" s="206"/>
      <c r="J230" s="36"/>
      <c r="K230" s="36"/>
      <c r="L230" s="39"/>
      <c r="M230" s="207"/>
      <c r="N230" s="208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157</v>
      </c>
      <c r="AU230" s="17" t="s">
        <v>82</v>
      </c>
    </row>
    <row r="231" spans="1:65" s="14" customFormat="1" ht="11.25">
      <c r="B231" s="219"/>
      <c r="C231" s="220"/>
      <c r="D231" s="204" t="s">
        <v>159</v>
      </c>
      <c r="E231" s="221" t="s">
        <v>1</v>
      </c>
      <c r="F231" s="222" t="s">
        <v>304</v>
      </c>
      <c r="G231" s="220"/>
      <c r="H231" s="223">
        <v>372.83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159</v>
      </c>
      <c r="AU231" s="229" t="s">
        <v>82</v>
      </c>
      <c r="AV231" s="14" t="s">
        <v>82</v>
      </c>
      <c r="AW231" s="14" t="s">
        <v>29</v>
      </c>
      <c r="AX231" s="14" t="s">
        <v>72</v>
      </c>
      <c r="AY231" s="229" t="s">
        <v>147</v>
      </c>
    </row>
    <row r="232" spans="1:65" s="15" customFormat="1" ht="11.25">
      <c r="B232" s="230"/>
      <c r="C232" s="231"/>
      <c r="D232" s="204" t="s">
        <v>159</v>
      </c>
      <c r="E232" s="232" t="s">
        <v>1</v>
      </c>
      <c r="F232" s="233" t="s">
        <v>166</v>
      </c>
      <c r="G232" s="231"/>
      <c r="H232" s="234">
        <v>372.83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AT232" s="240" t="s">
        <v>159</v>
      </c>
      <c r="AU232" s="240" t="s">
        <v>82</v>
      </c>
      <c r="AV232" s="15" t="s">
        <v>155</v>
      </c>
      <c r="AW232" s="15" t="s">
        <v>29</v>
      </c>
      <c r="AX232" s="15" t="s">
        <v>80</v>
      </c>
      <c r="AY232" s="240" t="s">
        <v>147</v>
      </c>
    </row>
    <row r="233" spans="1:65" s="2" customFormat="1" ht="24.2" customHeight="1">
      <c r="A233" s="34"/>
      <c r="B233" s="35"/>
      <c r="C233" s="241" t="s">
        <v>305</v>
      </c>
      <c r="D233" s="241" t="s">
        <v>236</v>
      </c>
      <c r="E233" s="242" t="s">
        <v>306</v>
      </c>
      <c r="F233" s="243" t="s">
        <v>307</v>
      </c>
      <c r="G233" s="244" t="s">
        <v>153</v>
      </c>
      <c r="H233" s="245">
        <v>190.143</v>
      </c>
      <c r="I233" s="246"/>
      <c r="J233" s="247">
        <f>ROUND(I233*H233,2)</f>
        <v>0</v>
      </c>
      <c r="K233" s="243" t="s">
        <v>154</v>
      </c>
      <c r="L233" s="248"/>
      <c r="M233" s="249" t="s">
        <v>1</v>
      </c>
      <c r="N233" s="250" t="s">
        <v>37</v>
      </c>
      <c r="O233" s="71"/>
      <c r="P233" s="200">
        <f>O233*H233</f>
        <v>0</v>
      </c>
      <c r="Q233" s="200">
        <v>5.0000000000000001E-3</v>
      </c>
      <c r="R233" s="200">
        <f>Q233*H233</f>
        <v>0.95071499999999998</v>
      </c>
      <c r="S233" s="200">
        <v>0</v>
      </c>
      <c r="T233" s="201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2" t="s">
        <v>266</v>
      </c>
      <c r="AT233" s="202" t="s">
        <v>236</v>
      </c>
      <c r="AU233" s="202" t="s">
        <v>82</v>
      </c>
      <c r="AY233" s="17" t="s">
        <v>147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7" t="s">
        <v>80</v>
      </c>
      <c r="BK233" s="203">
        <f>ROUND(I233*H233,2)</f>
        <v>0</v>
      </c>
      <c r="BL233" s="17" t="s">
        <v>235</v>
      </c>
      <c r="BM233" s="202" t="s">
        <v>308</v>
      </c>
    </row>
    <row r="234" spans="1:65" s="2" customFormat="1" ht="19.5">
      <c r="A234" s="34"/>
      <c r="B234" s="35"/>
      <c r="C234" s="36"/>
      <c r="D234" s="204" t="s">
        <v>157</v>
      </c>
      <c r="E234" s="36"/>
      <c r="F234" s="205" t="s">
        <v>307</v>
      </c>
      <c r="G234" s="36"/>
      <c r="H234" s="36"/>
      <c r="I234" s="206"/>
      <c r="J234" s="36"/>
      <c r="K234" s="36"/>
      <c r="L234" s="39"/>
      <c r="M234" s="207"/>
      <c r="N234" s="208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157</v>
      </c>
      <c r="AU234" s="17" t="s">
        <v>82</v>
      </c>
    </row>
    <row r="235" spans="1:65" s="14" customFormat="1" ht="11.25">
      <c r="B235" s="219"/>
      <c r="C235" s="220"/>
      <c r="D235" s="204" t="s">
        <v>159</v>
      </c>
      <c r="E235" s="220"/>
      <c r="F235" s="222" t="s">
        <v>309</v>
      </c>
      <c r="G235" s="220"/>
      <c r="H235" s="223">
        <v>190.143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159</v>
      </c>
      <c r="AU235" s="229" t="s">
        <v>82</v>
      </c>
      <c r="AV235" s="14" t="s">
        <v>82</v>
      </c>
      <c r="AW235" s="14" t="s">
        <v>4</v>
      </c>
      <c r="AX235" s="14" t="s">
        <v>80</v>
      </c>
      <c r="AY235" s="229" t="s">
        <v>147</v>
      </c>
    </row>
    <row r="236" spans="1:65" s="2" customFormat="1" ht="24.2" customHeight="1">
      <c r="A236" s="34"/>
      <c r="B236" s="35"/>
      <c r="C236" s="241" t="s">
        <v>310</v>
      </c>
      <c r="D236" s="241" t="s">
        <v>236</v>
      </c>
      <c r="E236" s="242" t="s">
        <v>311</v>
      </c>
      <c r="F236" s="243" t="s">
        <v>312</v>
      </c>
      <c r="G236" s="244" t="s">
        <v>153</v>
      </c>
      <c r="H236" s="245">
        <v>190.143</v>
      </c>
      <c r="I236" s="246"/>
      <c r="J236" s="247">
        <f>ROUND(I236*H236,2)</f>
        <v>0</v>
      </c>
      <c r="K236" s="243" t="s">
        <v>154</v>
      </c>
      <c r="L236" s="248"/>
      <c r="M236" s="249" t="s">
        <v>1</v>
      </c>
      <c r="N236" s="250" t="s">
        <v>37</v>
      </c>
      <c r="O236" s="71"/>
      <c r="P236" s="200">
        <f>O236*H236</f>
        <v>0</v>
      </c>
      <c r="Q236" s="200">
        <v>4.0000000000000001E-3</v>
      </c>
      <c r="R236" s="200">
        <f>Q236*H236</f>
        <v>0.76057200000000003</v>
      </c>
      <c r="S236" s="200">
        <v>0</v>
      </c>
      <c r="T236" s="201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2" t="s">
        <v>266</v>
      </c>
      <c r="AT236" s="202" t="s">
        <v>236</v>
      </c>
      <c r="AU236" s="202" t="s">
        <v>82</v>
      </c>
      <c r="AY236" s="17" t="s">
        <v>147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7" t="s">
        <v>80</v>
      </c>
      <c r="BK236" s="203">
        <f>ROUND(I236*H236,2)</f>
        <v>0</v>
      </c>
      <c r="BL236" s="17" t="s">
        <v>235</v>
      </c>
      <c r="BM236" s="202" t="s">
        <v>313</v>
      </c>
    </row>
    <row r="237" spans="1:65" s="2" customFormat="1" ht="19.5">
      <c r="A237" s="34"/>
      <c r="B237" s="35"/>
      <c r="C237" s="36"/>
      <c r="D237" s="204" t="s">
        <v>157</v>
      </c>
      <c r="E237" s="36"/>
      <c r="F237" s="205" t="s">
        <v>312</v>
      </c>
      <c r="G237" s="36"/>
      <c r="H237" s="36"/>
      <c r="I237" s="206"/>
      <c r="J237" s="36"/>
      <c r="K237" s="36"/>
      <c r="L237" s="39"/>
      <c r="M237" s="207"/>
      <c r="N237" s="208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157</v>
      </c>
      <c r="AU237" s="17" t="s">
        <v>82</v>
      </c>
    </row>
    <row r="238" spans="1:65" s="14" customFormat="1" ht="11.25">
      <c r="B238" s="219"/>
      <c r="C238" s="220"/>
      <c r="D238" s="204" t="s">
        <v>159</v>
      </c>
      <c r="E238" s="220"/>
      <c r="F238" s="222" t="s">
        <v>309</v>
      </c>
      <c r="G238" s="220"/>
      <c r="H238" s="223">
        <v>190.143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159</v>
      </c>
      <c r="AU238" s="229" t="s">
        <v>82</v>
      </c>
      <c r="AV238" s="14" t="s">
        <v>82</v>
      </c>
      <c r="AW238" s="14" t="s">
        <v>4</v>
      </c>
      <c r="AX238" s="14" t="s">
        <v>80</v>
      </c>
      <c r="AY238" s="229" t="s">
        <v>147</v>
      </c>
    </row>
    <row r="239" spans="1:65" s="2" customFormat="1" ht="24.2" customHeight="1">
      <c r="A239" s="34"/>
      <c r="B239" s="35"/>
      <c r="C239" s="191" t="s">
        <v>314</v>
      </c>
      <c r="D239" s="191" t="s">
        <v>150</v>
      </c>
      <c r="E239" s="192" t="s">
        <v>315</v>
      </c>
      <c r="F239" s="193" t="s">
        <v>316</v>
      </c>
      <c r="G239" s="194" t="s">
        <v>184</v>
      </c>
      <c r="H239" s="195">
        <v>4.6230000000000002</v>
      </c>
      <c r="I239" s="196"/>
      <c r="J239" s="197">
        <f>ROUND(I239*H239,2)</f>
        <v>0</v>
      </c>
      <c r="K239" s="193" t="s">
        <v>154</v>
      </c>
      <c r="L239" s="39"/>
      <c r="M239" s="198" t="s">
        <v>1</v>
      </c>
      <c r="N239" s="199" t="s">
        <v>37</v>
      </c>
      <c r="O239" s="71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2" t="s">
        <v>235</v>
      </c>
      <c r="AT239" s="202" t="s">
        <v>150</v>
      </c>
      <c r="AU239" s="202" t="s">
        <v>82</v>
      </c>
      <c r="AY239" s="17" t="s">
        <v>147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7" t="s">
        <v>80</v>
      </c>
      <c r="BK239" s="203">
        <f>ROUND(I239*H239,2)</f>
        <v>0</v>
      </c>
      <c r="BL239" s="17" t="s">
        <v>235</v>
      </c>
      <c r="BM239" s="202" t="s">
        <v>317</v>
      </c>
    </row>
    <row r="240" spans="1:65" s="2" customFormat="1" ht="29.25">
      <c r="A240" s="34"/>
      <c r="B240" s="35"/>
      <c r="C240" s="36"/>
      <c r="D240" s="204" t="s">
        <v>157</v>
      </c>
      <c r="E240" s="36"/>
      <c r="F240" s="205" t="s">
        <v>318</v>
      </c>
      <c r="G240" s="36"/>
      <c r="H240" s="36"/>
      <c r="I240" s="206"/>
      <c r="J240" s="36"/>
      <c r="K240" s="36"/>
      <c r="L240" s="39"/>
      <c r="M240" s="207"/>
      <c r="N240" s="208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157</v>
      </c>
      <c r="AU240" s="17" t="s">
        <v>82</v>
      </c>
    </row>
    <row r="241" spans="1:65" s="12" customFormat="1" ht="22.9" customHeight="1">
      <c r="B241" s="175"/>
      <c r="C241" s="176"/>
      <c r="D241" s="177" t="s">
        <v>71</v>
      </c>
      <c r="E241" s="189" t="s">
        <v>319</v>
      </c>
      <c r="F241" s="189" t="s">
        <v>320</v>
      </c>
      <c r="G241" s="176"/>
      <c r="H241" s="176"/>
      <c r="I241" s="179"/>
      <c r="J241" s="190">
        <f>BK241</f>
        <v>0</v>
      </c>
      <c r="K241" s="176"/>
      <c r="L241" s="181"/>
      <c r="M241" s="182"/>
      <c r="N241" s="183"/>
      <c r="O241" s="183"/>
      <c r="P241" s="184">
        <f>SUM(P242:P251)</f>
        <v>0</v>
      </c>
      <c r="Q241" s="183"/>
      <c r="R241" s="184">
        <f>SUM(R242:R251)</f>
        <v>3.7600000000000003E-3</v>
      </c>
      <c r="S241" s="183"/>
      <c r="T241" s="185">
        <f>SUM(T242:T251)</f>
        <v>0</v>
      </c>
      <c r="AR241" s="186" t="s">
        <v>82</v>
      </c>
      <c r="AT241" s="187" t="s">
        <v>71</v>
      </c>
      <c r="AU241" s="187" t="s">
        <v>80</v>
      </c>
      <c r="AY241" s="186" t="s">
        <v>147</v>
      </c>
      <c r="BK241" s="188">
        <f>SUM(BK242:BK251)</f>
        <v>0</v>
      </c>
    </row>
    <row r="242" spans="1:65" s="2" customFormat="1" ht="24.2" customHeight="1">
      <c r="A242" s="34"/>
      <c r="B242" s="35"/>
      <c r="C242" s="191" t="s">
        <v>7</v>
      </c>
      <c r="D242" s="191" t="s">
        <v>150</v>
      </c>
      <c r="E242" s="192" t="s">
        <v>321</v>
      </c>
      <c r="F242" s="193" t="s">
        <v>322</v>
      </c>
      <c r="G242" s="194" t="s">
        <v>323</v>
      </c>
      <c r="H242" s="195">
        <v>2</v>
      </c>
      <c r="I242" s="196"/>
      <c r="J242" s="197">
        <f>ROUND(I242*H242,2)</f>
        <v>0</v>
      </c>
      <c r="K242" s="193" t="s">
        <v>154</v>
      </c>
      <c r="L242" s="39"/>
      <c r="M242" s="198" t="s">
        <v>1</v>
      </c>
      <c r="N242" s="199" t="s">
        <v>37</v>
      </c>
      <c r="O242" s="71"/>
      <c r="P242" s="200">
        <f>O242*H242</f>
        <v>0</v>
      </c>
      <c r="Q242" s="200">
        <v>3.2000000000000003E-4</v>
      </c>
      <c r="R242" s="200">
        <f>Q242*H242</f>
        <v>6.4000000000000005E-4</v>
      </c>
      <c r="S242" s="200">
        <v>0</v>
      </c>
      <c r="T242" s="201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2" t="s">
        <v>235</v>
      </c>
      <c r="AT242" s="202" t="s">
        <v>150</v>
      </c>
      <c r="AU242" s="202" t="s">
        <v>82</v>
      </c>
      <c r="AY242" s="17" t="s">
        <v>147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7" t="s">
        <v>80</v>
      </c>
      <c r="BK242" s="203">
        <f>ROUND(I242*H242,2)</f>
        <v>0</v>
      </c>
      <c r="BL242" s="17" t="s">
        <v>235</v>
      </c>
      <c r="BM242" s="202" t="s">
        <v>324</v>
      </c>
    </row>
    <row r="243" spans="1:65" s="2" customFormat="1" ht="19.5">
      <c r="A243" s="34"/>
      <c r="B243" s="35"/>
      <c r="C243" s="36"/>
      <c r="D243" s="204" t="s">
        <v>157</v>
      </c>
      <c r="E243" s="36"/>
      <c r="F243" s="205" t="s">
        <v>325</v>
      </c>
      <c r="G243" s="36"/>
      <c r="H243" s="36"/>
      <c r="I243" s="206"/>
      <c r="J243" s="36"/>
      <c r="K243" s="36"/>
      <c r="L243" s="39"/>
      <c r="M243" s="207"/>
      <c r="N243" s="208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157</v>
      </c>
      <c r="AU243" s="17" t="s">
        <v>82</v>
      </c>
    </row>
    <row r="244" spans="1:65" s="2" customFormat="1" ht="24.2" customHeight="1">
      <c r="A244" s="34"/>
      <c r="B244" s="35"/>
      <c r="C244" s="191" t="s">
        <v>326</v>
      </c>
      <c r="D244" s="191" t="s">
        <v>150</v>
      </c>
      <c r="E244" s="192" t="s">
        <v>327</v>
      </c>
      <c r="F244" s="193" t="s">
        <v>328</v>
      </c>
      <c r="G244" s="194" t="s">
        <v>323</v>
      </c>
      <c r="H244" s="195">
        <v>2</v>
      </c>
      <c r="I244" s="196"/>
      <c r="J244" s="197">
        <f>ROUND(I244*H244,2)</f>
        <v>0</v>
      </c>
      <c r="K244" s="193" t="s">
        <v>154</v>
      </c>
      <c r="L244" s="39"/>
      <c r="M244" s="198" t="s">
        <v>1</v>
      </c>
      <c r="N244" s="199" t="s">
        <v>37</v>
      </c>
      <c r="O244" s="71"/>
      <c r="P244" s="200">
        <f>O244*H244</f>
        <v>0</v>
      </c>
      <c r="Q244" s="200">
        <v>5.1999999999999995E-4</v>
      </c>
      <c r="R244" s="200">
        <f>Q244*H244</f>
        <v>1.0399999999999999E-3</v>
      </c>
      <c r="S244" s="200">
        <v>0</v>
      </c>
      <c r="T244" s="201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2" t="s">
        <v>235</v>
      </c>
      <c r="AT244" s="202" t="s">
        <v>150</v>
      </c>
      <c r="AU244" s="202" t="s">
        <v>82</v>
      </c>
      <c r="AY244" s="17" t="s">
        <v>147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7" t="s">
        <v>80</v>
      </c>
      <c r="BK244" s="203">
        <f>ROUND(I244*H244,2)</f>
        <v>0</v>
      </c>
      <c r="BL244" s="17" t="s">
        <v>235</v>
      </c>
      <c r="BM244" s="202" t="s">
        <v>329</v>
      </c>
    </row>
    <row r="245" spans="1:65" s="2" customFormat="1" ht="19.5">
      <c r="A245" s="34"/>
      <c r="B245" s="35"/>
      <c r="C245" s="36"/>
      <c r="D245" s="204" t="s">
        <v>157</v>
      </c>
      <c r="E245" s="36"/>
      <c r="F245" s="205" t="s">
        <v>330</v>
      </c>
      <c r="G245" s="36"/>
      <c r="H245" s="36"/>
      <c r="I245" s="206"/>
      <c r="J245" s="36"/>
      <c r="K245" s="36"/>
      <c r="L245" s="39"/>
      <c r="M245" s="207"/>
      <c r="N245" s="208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157</v>
      </c>
      <c r="AU245" s="17" t="s">
        <v>82</v>
      </c>
    </row>
    <row r="246" spans="1:65" s="2" customFormat="1" ht="24.2" customHeight="1">
      <c r="A246" s="34"/>
      <c r="B246" s="35"/>
      <c r="C246" s="191" t="s">
        <v>331</v>
      </c>
      <c r="D246" s="191" t="s">
        <v>150</v>
      </c>
      <c r="E246" s="192" t="s">
        <v>332</v>
      </c>
      <c r="F246" s="193" t="s">
        <v>333</v>
      </c>
      <c r="G246" s="194" t="s">
        <v>323</v>
      </c>
      <c r="H246" s="195">
        <v>2</v>
      </c>
      <c r="I246" s="196"/>
      <c r="J246" s="197">
        <f>ROUND(I246*H246,2)</f>
        <v>0</v>
      </c>
      <c r="K246" s="193" t="s">
        <v>154</v>
      </c>
      <c r="L246" s="39"/>
      <c r="M246" s="198" t="s">
        <v>1</v>
      </c>
      <c r="N246" s="199" t="s">
        <v>37</v>
      </c>
      <c r="O246" s="71"/>
      <c r="P246" s="200">
        <f>O246*H246</f>
        <v>0</v>
      </c>
      <c r="Q246" s="200">
        <v>5.1999999999999995E-4</v>
      </c>
      <c r="R246" s="200">
        <f>Q246*H246</f>
        <v>1.0399999999999999E-3</v>
      </c>
      <c r="S246" s="200">
        <v>0</v>
      </c>
      <c r="T246" s="201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2" t="s">
        <v>235</v>
      </c>
      <c r="AT246" s="202" t="s">
        <v>150</v>
      </c>
      <c r="AU246" s="202" t="s">
        <v>82</v>
      </c>
      <c r="AY246" s="17" t="s">
        <v>147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7" t="s">
        <v>80</v>
      </c>
      <c r="BK246" s="203">
        <f>ROUND(I246*H246,2)</f>
        <v>0</v>
      </c>
      <c r="BL246" s="17" t="s">
        <v>235</v>
      </c>
      <c r="BM246" s="202" t="s">
        <v>334</v>
      </c>
    </row>
    <row r="247" spans="1:65" s="2" customFormat="1" ht="19.5">
      <c r="A247" s="34"/>
      <c r="B247" s="35"/>
      <c r="C247" s="36"/>
      <c r="D247" s="204" t="s">
        <v>157</v>
      </c>
      <c r="E247" s="36"/>
      <c r="F247" s="205" t="s">
        <v>335</v>
      </c>
      <c r="G247" s="36"/>
      <c r="H247" s="36"/>
      <c r="I247" s="206"/>
      <c r="J247" s="36"/>
      <c r="K247" s="36"/>
      <c r="L247" s="39"/>
      <c r="M247" s="207"/>
      <c r="N247" s="208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157</v>
      </c>
      <c r="AU247" s="17" t="s">
        <v>82</v>
      </c>
    </row>
    <row r="248" spans="1:65" s="2" customFormat="1" ht="24.2" customHeight="1">
      <c r="A248" s="34"/>
      <c r="B248" s="35"/>
      <c r="C248" s="191" t="s">
        <v>336</v>
      </c>
      <c r="D248" s="191" t="s">
        <v>150</v>
      </c>
      <c r="E248" s="192" t="s">
        <v>337</v>
      </c>
      <c r="F248" s="193" t="s">
        <v>338</v>
      </c>
      <c r="G248" s="194" t="s">
        <v>323</v>
      </c>
      <c r="H248" s="195">
        <v>2</v>
      </c>
      <c r="I248" s="196"/>
      <c r="J248" s="197">
        <f>ROUND(I248*H248,2)</f>
        <v>0</v>
      </c>
      <c r="K248" s="193" t="s">
        <v>154</v>
      </c>
      <c r="L248" s="39"/>
      <c r="M248" s="198" t="s">
        <v>1</v>
      </c>
      <c r="N248" s="199" t="s">
        <v>37</v>
      </c>
      <c r="O248" s="71"/>
      <c r="P248" s="200">
        <f>O248*H248</f>
        <v>0</v>
      </c>
      <c r="Q248" s="200">
        <v>5.1999999999999995E-4</v>
      </c>
      <c r="R248" s="200">
        <f>Q248*H248</f>
        <v>1.0399999999999999E-3</v>
      </c>
      <c r="S248" s="200">
        <v>0</v>
      </c>
      <c r="T248" s="201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2" t="s">
        <v>235</v>
      </c>
      <c r="AT248" s="202" t="s">
        <v>150</v>
      </c>
      <c r="AU248" s="202" t="s">
        <v>82</v>
      </c>
      <c r="AY248" s="17" t="s">
        <v>147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7" t="s">
        <v>80</v>
      </c>
      <c r="BK248" s="203">
        <f>ROUND(I248*H248,2)</f>
        <v>0</v>
      </c>
      <c r="BL248" s="17" t="s">
        <v>235</v>
      </c>
      <c r="BM248" s="202" t="s">
        <v>339</v>
      </c>
    </row>
    <row r="249" spans="1:65" s="2" customFormat="1" ht="19.5">
      <c r="A249" s="34"/>
      <c r="B249" s="35"/>
      <c r="C249" s="36"/>
      <c r="D249" s="204" t="s">
        <v>157</v>
      </c>
      <c r="E249" s="36"/>
      <c r="F249" s="205" t="s">
        <v>340</v>
      </c>
      <c r="G249" s="36"/>
      <c r="H249" s="36"/>
      <c r="I249" s="206"/>
      <c r="J249" s="36"/>
      <c r="K249" s="36"/>
      <c r="L249" s="39"/>
      <c r="M249" s="207"/>
      <c r="N249" s="208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157</v>
      </c>
      <c r="AU249" s="17" t="s">
        <v>82</v>
      </c>
    </row>
    <row r="250" spans="1:65" s="2" customFormat="1" ht="24.2" customHeight="1">
      <c r="A250" s="34"/>
      <c r="B250" s="35"/>
      <c r="C250" s="191" t="s">
        <v>341</v>
      </c>
      <c r="D250" s="191" t="s">
        <v>150</v>
      </c>
      <c r="E250" s="192" t="s">
        <v>342</v>
      </c>
      <c r="F250" s="193" t="s">
        <v>343</v>
      </c>
      <c r="G250" s="194" t="s">
        <v>184</v>
      </c>
      <c r="H250" s="195">
        <v>4.0000000000000001E-3</v>
      </c>
      <c r="I250" s="196"/>
      <c r="J250" s="197">
        <f>ROUND(I250*H250,2)</f>
        <v>0</v>
      </c>
      <c r="K250" s="193" t="s">
        <v>154</v>
      </c>
      <c r="L250" s="39"/>
      <c r="M250" s="198" t="s">
        <v>1</v>
      </c>
      <c r="N250" s="199" t="s">
        <v>37</v>
      </c>
      <c r="O250" s="71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2" t="s">
        <v>235</v>
      </c>
      <c r="AT250" s="202" t="s">
        <v>150</v>
      </c>
      <c r="AU250" s="202" t="s">
        <v>82</v>
      </c>
      <c r="AY250" s="17" t="s">
        <v>147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7" t="s">
        <v>80</v>
      </c>
      <c r="BK250" s="203">
        <f>ROUND(I250*H250,2)</f>
        <v>0</v>
      </c>
      <c r="BL250" s="17" t="s">
        <v>235</v>
      </c>
      <c r="BM250" s="202" t="s">
        <v>344</v>
      </c>
    </row>
    <row r="251" spans="1:65" s="2" customFormat="1" ht="29.25">
      <c r="A251" s="34"/>
      <c r="B251" s="35"/>
      <c r="C251" s="36"/>
      <c r="D251" s="204" t="s">
        <v>157</v>
      </c>
      <c r="E251" s="36"/>
      <c r="F251" s="205" t="s">
        <v>345</v>
      </c>
      <c r="G251" s="36"/>
      <c r="H251" s="36"/>
      <c r="I251" s="206"/>
      <c r="J251" s="36"/>
      <c r="K251" s="36"/>
      <c r="L251" s="39"/>
      <c r="M251" s="207"/>
      <c r="N251" s="208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157</v>
      </c>
      <c r="AU251" s="17" t="s">
        <v>82</v>
      </c>
    </row>
    <row r="252" spans="1:65" s="12" customFormat="1" ht="22.9" customHeight="1">
      <c r="B252" s="175"/>
      <c r="C252" s="176"/>
      <c r="D252" s="177" t="s">
        <v>71</v>
      </c>
      <c r="E252" s="189" t="s">
        <v>346</v>
      </c>
      <c r="F252" s="189" t="s">
        <v>347</v>
      </c>
      <c r="G252" s="176"/>
      <c r="H252" s="176"/>
      <c r="I252" s="179"/>
      <c r="J252" s="190">
        <f>BK252</f>
        <v>0</v>
      </c>
      <c r="K252" s="176"/>
      <c r="L252" s="181"/>
      <c r="M252" s="182"/>
      <c r="N252" s="183"/>
      <c r="O252" s="183"/>
      <c r="P252" s="184">
        <f>SUM(P253:P306)</f>
        <v>0</v>
      </c>
      <c r="Q252" s="183"/>
      <c r="R252" s="184">
        <f>SUM(R253:R306)</f>
        <v>11.350232479999999</v>
      </c>
      <c r="S252" s="183"/>
      <c r="T252" s="185">
        <f>SUM(T253:T306)</f>
        <v>0</v>
      </c>
      <c r="AR252" s="186" t="s">
        <v>82</v>
      </c>
      <c r="AT252" s="187" t="s">
        <v>71</v>
      </c>
      <c r="AU252" s="187" t="s">
        <v>80</v>
      </c>
      <c r="AY252" s="186" t="s">
        <v>147</v>
      </c>
      <c r="BK252" s="188">
        <f>SUM(BK253:BK306)</f>
        <v>0</v>
      </c>
    </row>
    <row r="253" spans="1:65" s="2" customFormat="1" ht="14.45" customHeight="1">
      <c r="A253" s="34"/>
      <c r="B253" s="35"/>
      <c r="C253" s="191" t="s">
        <v>348</v>
      </c>
      <c r="D253" s="191" t="s">
        <v>150</v>
      </c>
      <c r="E253" s="192" t="s">
        <v>349</v>
      </c>
      <c r="F253" s="193" t="s">
        <v>350</v>
      </c>
      <c r="G253" s="194" t="s">
        <v>153</v>
      </c>
      <c r="H253" s="195">
        <v>12.538</v>
      </c>
      <c r="I253" s="196"/>
      <c r="J253" s="197">
        <f>ROUND(I253*H253,2)</f>
        <v>0</v>
      </c>
      <c r="K253" s="193" t="s">
        <v>154</v>
      </c>
      <c r="L253" s="39"/>
      <c r="M253" s="198" t="s">
        <v>1</v>
      </c>
      <c r="N253" s="199" t="s">
        <v>37</v>
      </c>
      <c r="O253" s="71"/>
      <c r="P253" s="200">
        <f>O253*H253</f>
        <v>0</v>
      </c>
      <c r="Q253" s="200">
        <v>5.5739999999999998E-2</v>
      </c>
      <c r="R253" s="200">
        <f>Q253*H253</f>
        <v>0.69886811999999998</v>
      </c>
      <c r="S253" s="200">
        <v>0</v>
      </c>
      <c r="T253" s="201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2" t="s">
        <v>235</v>
      </c>
      <c r="AT253" s="202" t="s">
        <v>150</v>
      </c>
      <c r="AU253" s="202" t="s">
        <v>82</v>
      </c>
      <c r="AY253" s="17" t="s">
        <v>147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7" t="s">
        <v>80</v>
      </c>
      <c r="BK253" s="203">
        <f>ROUND(I253*H253,2)</f>
        <v>0</v>
      </c>
      <c r="BL253" s="17" t="s">
        <v>235</v>
      </c>
      <c r="BM253" s="202" t="s">
        <v>351</v>
      </c>
    </row>
    <row r="254" spans="1:65" s="2" customFormat="1" ht="78">
      <c r="A254" s="34"/>
      <c r="B254" s="35"/>
      <c r="C254" s="36"/>
      <c r="D254" s="204" t="s">
        <v>157</v>
      </c>
      <c r="E254" s="36"/>
      <c r="F254" s="205" t="s">
        <v>352</v>
      </c>
      <c r="G254" s="36"/>
      <c r="H254" s="36"/>
      <c r="I254" s="206"/>
      <c r="J254" s="36"/>
      <c r="K254" s="36"/>
      <c r="L254" s="39"/>
      <c r="M254" s="207"/>
      <c r="N254" s="208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157</v>
      </c>
      <c r="AU254" s="17" t="s">
        <v>82</v>
      </c>
    </row>
    <row r="255" spans="1:65" s="13" customFormat="1" ht="11.25">
      <c r="B255" s="209"/>
      <c r="C255" s="210"/>
      <c r="D255" s="204" t="s">
        <v>159</v>
      </c>
      <c r="E255" s="211" t="s">
        <v>1</v>
      </c>
      <c r="F255" s="212" t="s">
        <v>353</v>
      </c>
      <c r="G255" s="210"/>
      <c r="H255" s="211" t="s">
        <v>1</v>
      </c>
      <c r="I255" s="213"/>
      <c r="J255" s="210"/>
      <c r="K255" s="210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159</v>
      </c>
      <c r="AU255" s="218" t="s">
        <v>82</v>
      </c>
      <c r="AV255" s="13" t="s">
        <v>80</v>
      </c>
      <c r="AW255" s="13" t="s">
        <v>29</v>
      </c>
      <c r="AX255" s="13" t="s">
        <v>72</v>
      </c>
      <c r="AY255" s="218" t="s">
        <v>147</v>
      </c>
    </row>
    <row r="256" spans="1:65" s="14" customFormat="1" ht="11.25">
      <c r="B256" s="219"/>
      <c r="C256" s="220"/>
      <c r="D256" s="204" t="s">
        <v>159</v>
      </c>
      <c r="E256" s="221" t="s">
        <v>1</v>
      </c>
      <c r="F256" s="222" t="s">
        <v>354</v>
      </c>
      <c r="G256" s="220"/>
      <c r="H256" s="223">
        <v>7.25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159</v>
      </c>
      <c r="AU256" s="229" t="s">
        <v>82</v>
      </c>
      <c r="AV256" s="14" t="s">
        <v>82</v>
      </c>
      <c r="AW256" s="14" t="s">
        <v>29</v>
      </c>
      <c r="AX256" s="14" t="s">
        <v>72</v>
      </c>
      <c r="AY256" s="229" t="s">
        <v>147</v>
      </c>
    </row>
    <row r="257" spans="1:65" s="14" customFormat="1" ht="11.25">
      <c r="B257" s="219"/>
      <c r="C257" s="220"/>
      <c r="D257" s="204" t="s">
        <v>159</v>
      </c>
      <c r="E257" s="221" t="s">
        <v>1</v>
      </c>
      <c r="F257" s="222" t="s">
        <v>355</v>
      </c>
      <c r="G257" s="220"/>
      <c r="H257" s="223">
        <v>5.2880000000000003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159</v>
      </c>
      <c r="AU257" s="229" t="s">
        <v>82</v>
      </c>
      <c r="AV257" s="14" t="s">
        <v>82</v>
      </c>
      <c r="AW257" s="14" t="s">
        <v>29</v>
      </c>
      <c r="AX257" s="14" t="s">
        <v>72</v>
      </c>
      <c r="AY257" s="229" t="s">
        <v>147</v>
      </c>
    </row>
    <row r="258" spans="1:65" s="15" customFormat="1" ht="11.25">
      <c r="B258" s="230"/>
      <c r="C258" s="231"/>
      <c r="D258" s="204" t="s">
        <v>159</v>
      </c>
      <c r="E258" s="232" t="s">
        <v>1</v>
      </c>
      <c r="F258" s="233" t="s">
        <v>166</v>
      </c>
      <c r="G258" s="231"/>
      <c r="H258" s="234">
        <v>12.538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159</v>
      </c>
      <c r="AU258" s="240" t="s">
        <v>82</v>
      </c>
      <c r="AV258" s="15" t="s">
        <v>155</v>
      </c>
      <c r="AW258" s="15" t="s">
        <v>29</v>
      </c>
      <c r="AX258" s="15" t="s">
        <v>80</v>
      </c>
      <c r="AY258" s="240" t="s">
        <v>147</v>
      </c>
    </row>
    <row r="259" spans="1:65" s="2" customFormat="1" ht="14.45" customHeight="1">
      <c r="A259" s="34"/>
      <c r="B259" s="35"/>
      <c r="C259" s="191" t="s">
        <v>356</v>
      </c>
      <c r="D259" s="191" t="s">
        <v>150</v>
      </c>
      <c r="E259" s="192" t="s">
        <v>357</v>
      </c>
      <c r="F259" s="193" t="s">
        <v>358</v>
      </c>
      <c r="G259" s="194" t="s">
        <v>153</v>
      </c>
      <c r="H259" s="195">
        <v>1.9</v>
      </c>
      <c r="I259" s="196"/>
      <c r="J259" s="197">
        <f>ROUND(I259*H259,2)</f>
        <v>0</v>
      </c>
      <c r="K259" s="193" t="s">
        <v>154</v>
      </c>
      <c r="L259" s="39"/>
      <c r="M259" s="198" t="s">
        <v>1</v>
      </c>
      <c r="N259" s="199" t="s">
        <v>37</v>
      </c>
      <c r="O259" s="71"/>
      <c r="P259" s="200">
        <f>O259*H259</f>
        <v>0</v>
      </c>
      <c r="Q259" s="200">
        <v>5.9880000000000003E-2</v>
      </c>
      <c r="R259" s="200">
        <f>Q259*H259</f>
        <v>0.113772</v>
      </c>
      <c r="S259" s="200">
        <v>0</v>
      </c>
      <c r="T259" s="201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2" t="s">
        <v>235</v>
      </c>
      <c r="AT259" s="202" t="s">
        <v>150</v>
      </c>
      <c r="AU259" s="202" t="s">
        <v>82</v>
      </c>
      <c r="AY259" s="17" t="s">
        <v>147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17" t="s">
        <v>80</v>
      </c>
      <c r="BK259" s="203">
        <f>ROUND(I259*H259,2)</f>
        <v>0</v>
      </c>
      <c r="BL259" s="17" t="s">
        <v>235</v>
      </c>
      <c r="BM259" s="202" t="s">
        <v>359</v>
      </c>
    </row>
    <row r="260" spans="1:65" s="2" customFormat="1" ht="97.5">
      <c r="A260" s="34"/>
      <c r="B260" s="35"/>
      <c r="C260" s="36"/>
      <c r="D260" s="204" t="s">
        <v>157</v>
      </c>
      <c r="E260" s="36"/>
      <c r="F260" s="205" t="s">
        <v>360</v>
      </c>
      <c r="G260" s="36"/>
      <c r="H260" s="36"/>
      <c r="I260" s="206"/>
      <c r="J260" s="36"/>
      <c r="K260" s="36"/>
      <c r="L260" s="39"/>
      <c r="M260" s="207"/>
      <c r="N260" s="208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157</v>
      </c>
      <c r="AU260" s="17" t="s">
        <v>82</v>
      </c>
    </row>
    <row r="261" spans="1:65" s="13" customFormat="1" ht="11.25">
      <c r="B261" s="209"/>
      <c r="C261" s="210"/>
      <c r="D261" s="204" t="s">
        <v>159</v>
      </c>
      <c r="E261" s="211" t="s">
        <v>1</v>
      </c>
      <c r="F261" s="212" t="s">
        <v>361</v>
      </c>
      <c r="G261" s="210"/>
      <c r="H261" s="211" t="s">
        <v>1</v>
      </c>
      <c r="I261" s="213"/>
      <c r="J261" s="210"/>
      <c r="K261" s="210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159</v>
      </c>
      <c r="AU261" s="218" t="s">
        <v>82</v>
      </c>
      <c r="AV261" s="13" t="s">
        <v>80</v>
      </c>
      <c r="AW261" s="13" t="s">
        <v>29</v>
      </c>
      <c r="AX261" s="13" t="s">
        <v>72</v>
      </c>
      <c r="AY261" s="218" t="s">
        <v>147</v>
      </c>
    </row>
    <row r="262" spans="1:65" s="14" customFormat="1" ht="11.25">
      <c r="B262" s="219"/>
      <c r="C262" s="220"/>
      <c r="D262" s="204" t="s">
        <v>159</v>
      </c>
      <c r="E262" s="221" t="s">
        <v>1</v>
      </c>
      <c r="F262" s="222" t="s">
        <v>362</v>
      </c>
      <c r="G262" s="220"/>
      <c r="H262" s="223">
        <v>-5.1849999999999996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159</v>
      </c>
      <c r="AU262" s="229" t="s">
        <v>82</v>
      </c>
      <c r="AV262" s="14" t="s">
        <v>82</v>
      </c>
      <c r="AW262" s="14" t="s">
        <v>29</v>
      </c>
      <c r="AX262" s="14" t="s">
        <v>72</v>
      </c>
      <c r="AY262" s="229" t="s">
        <v>147</v>
      </c>
    </row>
    <row r="263" spans="1:65" s="14" customFormat="1" ht="11.25">
      <c r="B263" s="219"/>
      <c r="C263" s="220"/>
      <c r="D263" s="204" t="s">
        <v>159</v>
      </c>
      <c r="E263" s="221" t="s">
        <v>1</v>
      </c>
      <c r="F263" s="222" t="s">
        <v>363</v>
      </c>
      <c r="G263" s="220"/>
      <c r="H263" s="223">
        <v>7.085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159</v>
      </c>
      <c r="AU263" s="229" t="s">
        <v>82</v>
      </c>
      <c r="AV263" s="14" t="s">
        <v>82</v>
      </c>
      <c r="AW263" s="14" t="s">
        <v>29</v>
      </c>
      <c r="AX263" s="14" t="s">
        <v>72</v>
      </c>
      <c r="AY263" s="229" t="s">
        <v>147</v>
      </c>
    </row>
    <row r="264" spans="1:65" s="15" customFormat="1" ht="11.25">
      <c r="B264" s="230"/>
      <c r="C264" s="231"/>
      <c r="D264" s="204" t="s">
        <v>159</v>
      </c>
      <c r="E264" s="232" t="s">
        <v>1</v>
      </c>
      <c r="F264" s="233" t="s">
        <v>166</v>
      </c>
      <c r="G264" s="231"/>
      <c r="H264" s="234">
        <v>1.9000000000000004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159</v>
      </c>
      <c r="AU264" s="240" t="s">
        <v>82</v>
      </c>
      <c r="AV264" s="15" t="s">
        <v>155</v>
      </c>
      <c r="AW264" s="15" t="s">
        <v>29</v>
      </c>
      <c r="AX264" s="15" t="s">
        <v>80</v>
      </c>
      <c r="AY264" s="240" t="s">
        <v>147</v>
      </c>
    </row>
    <row r="265" spans="1:65" s="2" customFormat="1" ht="14.45" customHeight="1">
      <c r="A265" s="34"/>
      <c r="B265" s="35"/>
      <c r="C265" s="191" t="s">
        <v>364</v>
      </c>
      <c r="D265" s="191" t="s">
        <v>150</v>
      </c>
      <c r="E265" s="192" t="s">
        <v>365</v>
      </c>
      <c r="F265" s="193" t="s">
        <v>350</v>
      </c>
      <c r="G265" s="194" t="s">
        <v>153</v>
      </c>
      <c r="H265" s="195">
        <v>3.4430000000000001</v>
      </c>
      <c r="I265" s="196"/>
      <c r="J265" s="197">
        <f>ROUND(I265*H265,2)</f>
        <v>0</v>
      </c>
      <c r="K265" s="193" t="s">
        <v>154</v>
      </c>
      <c r="L265" s="39"/>
      <c r="M265" s="198" t="s">
        <v>1</v>
      </c>
      <c r="N265" s="199" t="s">
        <v>37</v>
      </c>
      <c r="O265" s="71"/>
      <c r="P265" s="200">
        <f>O265*H265</f>
        <v>0</v>
      </c>
      <c r="Q265" s="200">
        <v>5.5750000000000001E-2</v>
      </c>
      <c r="R265" s="200">
        <f>Q265*H265</f>
        <v>0.19194725000000001</v>
      </c>
      <c r="S265" s="200">
        <v>0</v>
      </c>
      <c r="T265" s="201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2" t="s">
        <v>235</v>
      </c>
      <c r="AT265" s="202" t="s">
        <v>150</v>
      </c>
      <c r="AU265" s="202" t="s">
        <v>82</v>
      </c>
      <c r="AY265" s="17" t="s">
        <v>147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17" t="s">
        <v>80</v>
      </c>
      <c r="BK265" s="203">
        <f>ROUND(I265*H265,2)</f>
        <v>0</v>
      </c>
      <c r="BL265" s="17" t="s">
        <v>235</v>
      </c>
      <c r="BM265" s="202" t="s">
        <v>366</v>
      </c>
    </row>
    <row r="266" spans="1:65" s="2" customFormat="1" ht="87.75">
      <c r="A266" s="34"/>
      <c r="B266" s="35"/>
      <c r="C266" s="36"/>
      <c r="D266" s="204" t="s">
        <v>157</v>
      </c>
      <c r="E266" s="36"/>
      <c r="F266" s="205" t="s">
        <v>367</v>
      </c>
      <c r="G266" s="36"/>
      <c r="H266" s="36"/>
      <c r="I266" s="206"/>
      <c r="J266" s="36"/>
      <c r="K266" s="36"/>
      <c r="L266" s="39"/>
      <c r="M266" s="207"/>
      <c r="N266" s="208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157</v>
      </c>
      <c r="AU266" s="17" t="s">
        <v>82</v>
      </c>
    </row>
    <row r="267" spans="1:65" s="13" customFormat="1" ht="11.25">
      <c r="B267" s="209"/>
      <c r="C267" s="210"/>
      <c r="D267" s="204" t="s">
        <v>159</v>
      </c>
      <c r="E267" s="211" t="s">
        <v>1</v>
      </c>
      <c r="F267" s="212" t="s">
        <v>368</v>
      </c>
      <c r="G267" s="210"/>
      <c r="H267" s="211" t="s">
        <v>1</v>
      </c>
      <c r="I267" s="213"/>
      <c r="J267" s="210"/>
      <c r="K267" s="210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159</v>
      </c>
      <c r="AU267" s="218" t="s">
        <v>82</v>
      </c>
      <c r="AV267" s="13" t="s">
        <v>80</v>
      </c>
      <c r="AW267" s="13" t="s">
        <v>29</v>
      </c>
      <c r="AX267" s="13" t="s">
        <v>72</v>
      </c>
      <c r="AY267" s="218" t="s">
        <v>147</v>
      </c>
    </row>
    <row r="268" spans="1:65" s="14" customFormat="1" ht="11.25">
      <c r="B268" s="219"/>
      <c r="C268" s="220"/>
      <c r="D268" s="204" t="s">
        <v>159</v>
      </c>
      <c r="E268" s="221" t="s">
        <v>1</v>
      </c>
      <c r="F268" s="222" t="s">
        <v>369</v>
      </c>
      <c r="G268" s="220"/>
      <c r="H268" s="223">
        <v>6.5629999999999997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159</v>
      </c>
      <c r="AU268" s="229" t="s">
        <v>82</v>
      </c>
      <c r="AV268" s="14" t="s">
        <v>82</v>
      </c>
      <c r="AW268" s="14" t="s">
        <v>29</v>
      </c>
      <c r="AX268" s="14" t="s">
        <v>72</v>
      </c>
      <c r="AY268" s="229" t="s">
        <v>147</v>
      </c>
    </row>
    <row r="269" spans="1:65" s="14" customFormat="1" ht="11.25">
      <c r="B269" s="219"/>
      <c r="C269" s="220"/>
      <c r="D269" s="204" t="s">
        <v>159</v>
      </c>
      <c r="E269" s="221" t="s">
        <v>1</v>
      </c>
      <c r="F269" s="222" t="s">
        <v>370</v>
      </c>
      <c r="G269" s="220"/>
      <c r="H269" s="223">
        <v>-3.12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159</v>
      </c>
      <c r="AU269" s="229" t="s">
        <v>82</v>
      </c>
      <c r="AV269" s="14" t="s">
        <v>82</v>
      </c>
      <c r="AW269" s="14" t="s">
        <v>29</v>
      </c>
      <c r="AX269" s="14" t="s">
        <v>72</v>
      </c>
      <c r="AY269" s="229" t="s">
        <v>147</v>
      </c>
    </row>
    <row r="270" spans="1:65" s="15" customFormat="1" ht="11.25">
      <c r="B270" s="230"/>
      <c r="C270" s="231"/>
      <c r="D270" s="204" t="s">
        <v>159</v>
      </c>
      <c r="E270" s="232" t="s">
        <v>1</v>
      </c>
      <c r="F270" s="233" t="s">
        <v>166</v>
      </c>
      <c r="G270" s="231"/>
      <c r="H270" s="234">
        <v>3.4429999999999996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159</v>
      </c>
      <c r="AU270" s="240" t="s">
        <v>82</v>
      </c>
      <c r="AV270" s="15" t="s">
        <v>155</v>
      </c>
      <c r="AW270" s="15" t="s">
        <v>29</v>
      </c>
      <c r="AX270" s="15" t="s">
        <v>80</v>
      </c>
      <c r="AY270" s="240" t="s">
        <v>147</v>
      </c>
    </row>
    <row r="271" spans="1:65" s="2" customFormat="1" ht="14.45" customHeight="1">
      <c r="A271" s="34"/>
      <c r="B271" s="35"/>
      <c r="C271" s="191" t="s">
        <v>371</v>
      </c>
      <c r="D271" s="191" t="s">
        <v>150</v>
      </c>
      <c r="E271" s="192" t="s">
        <v>372</v>
      </c>
      <c r="F271" s="193" t="s">
        <v>350</v>
      </c>
      <c r="G271" s="194" t="s">
        <v>153</v>
      </c>
      <c r="H271" s="195">
        <v>76.456000000000003</v>
      </c>
      <c r="I271" s="196"/>
      <c r="J271" s="197">
        <f>ROUND(I271*H271,2)</f>
        <v>0</v>
      </c>
      <c r="K271" s="193" t="s">
        <v>154</v>
      </c>
      <c r="L271" s="39"/>
      <c r="M271" s="198" t="s">
        <v>1</v>
      </c>
      <c r="N271" s="199" t="s">
        <v>37</v>
      </c>
      <c r="O271" s="71"/>
      <c r="P271" s="200">
        <f>O271*H271</f>
        <v>0</v>
      </c>
      <c r="Q271" s="200">
        <v>4.9450000000000001E-2</v>
      </c>
      <c r="R271" s="200">
        <f>Q271*H271</f>
        <v>3.7807492000000003</v>
      </c>
      <c r="S271" s="200">
        <v>0</v>
      </c>
      <c r="T271" s="201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2" t="s">
        <v>235</v>
      </c>
      <c r="AT271" s="202" t="s">
        <v>150</v>
      </c>
      <c r="AU271" s="202" t="s">
        <v>82</v>
      </c>
      <c r="AY271" s="17" t="s">
        <v>147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17" t="s">
        <v>80</v>
      </c>
      <c r="BK271" s="203">
        <f>ROUND(I271*H271,2)</f>
        <v>0</v>
      </c>
      <c r="BL271" s="17" t="s">
        <v>235</v>
      </c>
      <c r="BM271" s="202" t="s">
        <v>373</v>
      </c>
    </row>
    <row r="272" spans="1:65" s="2" customFormat="1" ht="58.5">
      <c r="A272" s="34"/>
      <c r="B272" s="35"/>
      <c r="C272" s="36"/>
      <c r="D272" s="204" t="s">
        <v>157</v>
      </c>
      <c r="E272" s="36"/>
      <c r="F272" s="205" t="s">
        <v>374</v>
      </c>
      <c r="G272" s="36"/>
      <c r="H272" s="36"/>
      <c r="I272" s="206"/>
      <c r="J272" s="36"/>
      <c r="K272" s="36"/>
      <c r="L272" s="39"/>
      <c r="M272" s="207"/>
      <c r="N272" s="208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157</v>
      </c>
      <c r="AU272" s="17" t="s">
        <v>82</v>
      </c>
    </row>
    <row r="273" spans="1:65" s="13" customFormat="1" ht="11.25">
      <c r="B273" s="209"/>
      <c r="C273" s="210"/>
      <c r="D273" s="204" t="s">
        <v>159</v>
      </c>
      <c r="E273" s="211" t="s">
        <v>1</v>
      </c>
      <c r="F273" s="212" t="s">
        <v>375</v>
      </c>
      <c r="G273" s="210"/>
      <c r="H273" s="211" t="s">
        <v>1</v>
      </c>
      <c r="I273" s="213"/>
      <c r="J273" s="210"/>
      <c r="K273" s="210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159</v>
      </c>
      <c r="AU273" s="218" t="s">
        <v>82</v>
      </c>
      <c r="AV273" s="13" t="s">
        <v>80</v>
      </c>
      <c r="AW273" s="13" t="s">
        <v>29</v>
      </c>
      <c r="AX273" s="13" t="s">
        <v>72</v>
      </c>
      <c r="AY273" s="218" t="s">
        <v>147</v>
      </c>
    </row>
    <row r="274" spans="1:65" s="14" customFormat="1" ht="11.25">
      <c r="B274" s="219"/>
      <c r="C274" s="220"/>
      <c r="D274" s="204" t="s">
        <v>159</v>
      </c>
      <c r="E274" s="221" t="s">
        <v>1</v>
      </c>
      <c r="F274" s="222" t="s">
        <v>376</v>
      </c>
      <c r="G274" s="220"/>
      <c r="H274" s="223">
        <v>36.923000000000002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159</v>
      </c>
      <c r="AU274" s="229" t="s">
        <v>82</v>
      </c>
      <c r="AV274" s="14" t="s">
        <v>82</v>
      </c>
      <c r="AW274" s="14" t="s">
        <v>29</v>
      </c>
      <c r="AX274" s="14" t="s">
        <v>72</v>
      </c>
      <c r="AY274" s="229" t="s">
        <v>147</v>
      </c>
    </row>
    <row r="275" spans="1:65" s="14" customFormat="1" ht="11.25">
      <c r="B275" s="219"/>
      <c r="C275" s="220"/>
      <c r="D275" s="204" t="s">
        <v>159</v>
      </c>
      <c r="E275" s="221" t="s">
        <v>1</v>
      </c>
      <c r="F275" s="222" t="s">
        <v>377</v>
      </c>
      <c r="G275" s="220"/>
      <c r="H275" s="223">
        <v>1.238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159</v>
      </c>
      <c r="AU275" s="229" t="s">
        <v>82</v>
      </c>
      <c r="AV275" s="14" t="s">
        <v>82</v>
      </c>
      <c r="AW275" s="14" t="s">
        <v>29</v>
      </c>
      <c r="AX275" s="14" t="s">
        <v>72</v>
      </c>
      <c r="AY275" s="229" t="s">
        <v>147</v>
      </c>
    </row>
    <row r="276" spans="1:65" s="14" customFormat="1" ht="11.25">
      <c r="B276" s="219"/>
      <c r="C276" s="220"/>
      <c r="D276" s="204" t="s">
        <v>159</v>
      </c>
      <c r="E276" s="221" t="s">
        <v>1</v>
      </c>
      <c r="F276" s="222" t="s">
        <v>378</v>
      </c>
      <c r="G276" s="220"/>
      <c r="H276" s="223">
        <v>27.088000000000001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159</v>
      </c>
      <c r="AU276" s="229" t="s">
        <v>82</v>
      </c>
      <c r="AV276" s="14" t="s">
        <v>82</v>
      </c>
      <c r="AW276" s="14" t="s">
        <v>29</v>
      </c>
      <c r="AX276" s="14" t="s">
        <v>72</v>
      </c>
      <c r="AY276" s="229" t="s">
        <v>147</v>
      </c>
    </row>
    <row r="277" spans="1:65" s="14" customFormat="1" ht="11.25">
      <c r="B277" s="219"/>
      <c r="C277" s="220"/>
      <c r="D277" s="204" t="s">
        <v>159</v>
      </c>
      <c r="E277" s="221" t="s">
        <v>1</v>
      </c>
      <c r="F277" s="222" t="s">
        <v>379</v>
      </c>
      <c r="G277" s="220"/>
      <c r="H277" s="223">
        <v>11.413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159</v>
      </c>
      <c r="AU277" s="229" t="s">
        <v>82</v>
      </c>
      <c r="AV277" s="14" t="s">
        <v>82</v>
      </c>
      <c r="AW277" s="14" t="s">
        <v>29</v>
      </c>
      <c r="AX277" s="14" t="s">
        <v>72</v>
      </c>
      <c r="AY277" s="229" t="s">
        <v>147</v>
      </c>
    </row>
    <row r="278" spans="1:65" s="14" customFormat="1" ht="11.25">
      <c r="B278" s="219"/>
      <c r="C278" s="220"/>
      <c r="D278" s="204" t="s">
        <v>159</v>
      </c>
      <c r="E278" s="221" t="s">
        <v>1</v>
      </c>
      <c r="F278" s="222" t="s">
        <v>380</v>
      </c>
      <c r="G278" s="220"/>
      <c r="H278" s="223">
        <v>10.038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159</v>
      </c>
      <c r="AU278" s="229" t="s">
        <v>82</v>
      </c>
      <c r="AV278" s="14" t="s">
        <v>82</v>
      </c>
      <c r="AW278" s="14" t="s">
        <v>29</v>
      </c>
      <c r="AX278" s="14" t="s">
        <v>72</v>
      </c>
      <c r="AY278" s="229" t="s">
        <v>147</v>
      </c>
    </row>
    <row r="279" spans="1:65" s="14" customFormat="1" ht="11.25">
      <c r="B279" s="219"/>
      <c r="C279" s="220"/>
      <c r="D279" s="204" t="s">
        <v>159</v>
      </c>
      <c r="E279" s="221" t="s">
        <v>1</v>
      </c>
      <c r="F279" s="222" t="s">
        <v>381</v>
      </c>
      <c r="G279" s="220"/>
      <c r="H279" s="223">
        <v>-10.244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159</v>
      </c>
      <c r="AU279" s="229" t="s">
        <v>82</v>
      </c>
      <c r="AV279" s="14" t="s">
        <v>82</v>
      </c>
      <c r="AW279" s="14" t="s">
        <v>29</v>
      </c>
      <c r="AX279" s="14" t="s">
        <v>72</v>
      </c>
      <c r="AY279" s="229" t="s">
        <v>147</v>
      </c>
    </row>
    <row r="280" spans="1:65" s="15" customFormat="1" ht="11.25">
      <c r="B280" s="230"/>
      <c r="C280" s="231"/>
      <c r="D280" s="204" t="s">
        <v>159</v>
      </c>
      <c r="E280" s="232" t="s">
        <v>1</v>
      </c>
      <c r="F280" s="233" t="s">
        <v>166</v>
      </c>
      <c r="G280" s="231"/>
      <c r="H280" s="234">
        <v>76.455999999999989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AT280" s="240" t="s">
        <v>159</v>
      </c>
      <c r="AU280" s="240" t="s">
        <v>82</v>
      </c>
      <c r="AV280" s="15" t="s">
        <v>155</v>
      </c>
      <c r="AW280" s="15" t="s">
        <v>29</v>
      </c>
      <c r="AX280" s="15" t="s">
        <v>80</v>
      </c>
      <c r="AY280" s="240" t="s">
        <v>147</v>
      </c>
    </row>
    <row r="281" spans="1:65" s="2" customFormat="1" ht="14.45" customHeight="1">
      <c r="A281" s="34"/>
      <c r="B281" s="35"/>
      <c r="C281" s="191" t="s">
        <v>382</v>
      </c>
      <c r="D281" s="191" t="s">
        <v>150</v>
      </c>
      <c r="E281" s="192" t="s">
        <v>383</v>
      </c>
      <c r="F281" s="193" t="s">
        <v>384</v>
      </c>
      <c r="G281" s="194" t="s">
        <v>153</v>
      </c>
      <c r="H281" s="195">
        <v>19.885999999999999</v>
      </c>
      <c r="I281" s="196"/>
      <c r="J281" s="197">
        <f>ROUND(I281*H281,2)</f>
        <v>0</v>
      </c>
      <c r="K281" s="193" t="s">
        <v>154</v>
      </c>
      <c r="L281" s="39"/>
      <c r="M281" s="198" t="s">
        <v>1</v>
      </c>
      <c r="N281" s="199" t="s">
        <v>37</v>
      </c>
      <c r="O281" s="71"/>
      <c r="P281" s="200">
        <f>O281*H281</f>
        <v>0</v>
      </c>
      <c r="Q281" s="200">
        <v>5.2600000000000001E-2</v>
      </c>
      <c r="R281" s="200">
        <f>Q281*H281</f>
        <v>1.0460035999999999</v>
      </c>
      <c r="S281" s="200">
        <v>0</v>
      </c>
      <c r="T281" s="201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2" t="s">
        <v>235</v>
      </c>
      <c r="AT281" s="202" t="s">
        <v>150</v>
      </c>
      <c r="AU281" s="202" t="s">
        <v>82</v>
      </c>
      <c r="AY281" s="17" t="s">
        <v>147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17" t="s">
        <v>80</v>
      </c>
      <c r="BK281" s="203">
        <f>ROUND(I281*H281,2)</f>
        <v>0</v>
      </c>
      <c r="BL281" s="17" t="s">
        <v>235</v>
      </c>
      <c r="BM281" s="202" t="s">
        <v>385</v>
      </c>
    </row>
    <row r="282" spans="1:65" s="2" customFormat="1" ht="39">
      <c r="A282" s="34"/>
      <c r="B282" s="35"/>
      <c r="C282" s="36"/>
      <c r="D282" s="204" t="s">
        <v>157</v>
      </c>
      <c r="E282" s="36"/>
      <c r="F282" s="205" t="s">
        <v>386</v>
      </c>
      <c r="G282" s="36"/>
      <c r="H282" s="36"/>
      <c r="I282" s="206"/>
      <c r="J282" s="36"/>
      <c r="K282" s="36"/>
      <c r="L282" s="39"/>
      <c r="M282" s="207"/>
      <c r="N282" s="208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157</v>
      </c>
      <c r="AU282" s="17" t="s">
        <v>82</v>
      </c>
    </row>
    <row r="283" spans="1:65" s="13" customFormat="1" ht="11.25">
      <c r="B283" s="209"/>
      <c r="C283" s="210"/>
      <c r="D283" s="204" t="s">
        <v>159</v>
      </c>
      <c r="E283" s="211" t="s">
        <v>1</v>
      </c>
      <c r="F283" s="212" t="s">
        <v>387</v>
      </c>
      <c r="G283" s="210"/>
      <c r="H283" s="211" t="s">
        <v>1</v>
      </c>
      <c r="I283" s="213"/>
      <c r="J283" s="210"/>
      <c r="K283" s="210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159</v>
      </c>
      <c r="AU283" s="218" t="s">
        <v>82</v>
      </c>
      <c r="AV283" s="13" t="s">
        <v>80</v>
      </c>
      <c r="AW283" s="13" t="s">
        <v>29</v>
      </c>
      <c r="AX283" s="13" t="s">
        <v>72</v>
      </c>
      <c r="AY283" s="218" t="s">
        <v>147</v>
      </c>
    </row>
    <row r="284" spans="1:65" s="14" customFormat="1" ht="11.25">
      <c r="B284" s="219"/>
      <c r="C284" s="220"/>
      <c r="D284" s="204" t="s">
        <v>159</v>
      </c>
      <c r="E284" s="221" t="s">
        <v>1</v>
      </c>
      <c r="F284" s="222" t="s">
        <v>388</v>
      </c>
      <c r="G284" s="220"/>
      <c r="H284" s="223">
        <v>22.25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159</v>
      </c>
      <c r="AU284" s="229" t="s">
        <v>82</v>
      </c>
      <c r="AV284" s="14" t="s">
        <v>82</v>
      </c>
      <c r="AW284" s="14" t="s">
        <v>29</v>
      </c>
      <c r="AX284" s="14" t="s">
        <v>72</v>
      </c>
      <c r="AY284" s="229" t="s">
        <v>147</v>
      </c>
    </row>
    <row r="285" spans="1:65" s="14" customFormat="1" ht="11.25">
      <c r="B285" s="219"/>
      <c r="C285" s="220"/>
      <c r="D285" s="204" t="s">
        <v>159</v>
      </c>
      <c r="E285" s="221" t="s">
        <v>1</v>
      </c>
      <c r="F285" s="222" t="s">
        <v>389</v>
      </c>
      <c r="G285" s="220"/>
      <c r="H285" s="223">
        <v>-2.3639999999999999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159</v>
      </c>
      <c r="AU285" s="229" t="s">
        <v>82</v>
      </c>
      <c r="AV285" s="14" t="s">
        <v>82</v>
      </c>
      <c r="AW285" s="14" t="s">
        <v>29</v>
      </c>
      <c r="AX285" s="14" t="s">
        <v>72</v>
      </c>
      <c r="AY285" s="229" t="s">
        <v>147</v>
      </c>
    </row>
    <row r="286" spans="1:65" s="15" customFormat="1" ht="11.25">
      <c r="B286" s="230"/>
      <c r="C286" s="231"/>
      <c r="D286" s="204" t="s">
        <v>159</v>
      </c>
      <c r="E286" s="232" t="s">
        <v>1</v>
      </c>
      <c r="F286" s="233" t="s">
        <v>166</v>
      </c>
      <c r="G286" s="231"/>
      <c r="H286" s="234">
        <v>19.885999999999999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159</v>
      </c>
      <c r="AU286" s="240" t="s">
        <v>82</v>
      </c>
      <c r="AV286" s="15" t="s">
        <v>155</v>
      </c>
      <c r="AW286" s="15" t="s">
        <v>29</v>
      </c>
      <c r="AX286" s="15" t="s">
        <v>80</v>
      </c>
      <c r="AY286" s="240" t="s">
        <v>147</v>
      </c>
    </row>
    <row r="287" spans="1:65" s="2" customFormat="1" ht="14.45" customHeight="1">
      <c r="A287" s="34"/>
      <c r="B287" s="35"/>
      <c r="C287" s="191" t="s">
        <v>390</v>
      </c>
      <c r="D287" s="191" t="s">
        <v>150</v>
      </c>
      <c r="E287" s="192" t="s">
        <v>391</v>
      </c>
      <c r="F287" s="193" t="s">
        <v>350</v>
      </c>
      <c r="G287" s="194" t="s">
        <v>153</v>
      </c>
      <c r="H287" s="195">
        <v>36.561999999999998</v>
      </c>
      <c r="I287" s="196"/>
      <c r="J287" s="197">
        <f>ROUND(I287*H287,2)</f>
        <v>0</v>
      </c>
      <c r="K287" s="193" t="s">
        <v>154</v>
      </c>
      <c r="L287" s="39"/>
      <c r="M287" s="198" t="s">
        <v>1</v>
      </c>
      <c r="N287" s="199" t="s">
        <v>37</v>
      </c>
      <c r="O287" s="71"/>
      <c r="P287" s="200">
        <f>O287*H287</f>
        <v>0</v>
      </c>
      <c r="Q287" s="200">
        <v>5.3100000000000001E-2</v>
      </c>
      <c r="R287" s="200">
        <f>Q287*H287</f>
        <v>1.9414422</v>
      </c>
      <c r="S287" s="200">
        <v>0</v>
      </c>
      <c r="T287" s="201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2" t="s">
        <v>235</v>
      </c>
      <c r="AT287" s="202" t="s">
        <v>150</v>
      </c>
      <c r="AU287" s="202" t="s">
        <v>82</v>
      </c>
      <c r="AY287" s="17" t="s">
        <v>147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17" t="s">
        <v>80</v>
      </c>
      <c r="BK287" s="203">
        <f>ROUND(I287*H287,2)</f>
        <v>0</v>
      </c>
      <c r="BL287" s="17" t="s">
        <v>235</v>
      </c>
      <c r="BM287" s="202" t="s">
        <v>392</v>
      </c>
    </row>
    <row r="288" spans="1:65" s="2" customFormat="1" ht="39">
      <c r="A288" s="34"/>
      <c r="B288" s="35"/>
      <c r="C288" s="36"/>
      <c r="D288" s="204" t="s">
        <v>157</v>
      </c>
      <c r="E288" s="36"/>
      <c r="F288" s="205" t="s">
        <v>386</v>
      </c>
      <c r="G288" s="36"/>
      <c r="H288" s="36"/>
      <c r="I288" s="206"/>
      <c r="J288" s="36"/>
      <c r="K288" s="36"/>
      <c r="L288" s="39"/>
      <c r="M288" s="207"/>
      <c r="N288" s="208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157</v>
      </c>
      <c r="AU288" s="17" t="s">
        <v>82</v>
      </c>
    </row>
    <row r="289" spans="1:65" s="13" customFormat="1" ht="11.25">
      <c r="B289" s="209"/>
      <c r="C289" s="210"/>
      <c r="D289" s="204" t="s">
        <v>159</v>
      </c>
      <c r="E289" s="211" t="s">
        <v>1</v>
      </c>
      <c r="F289" s="212" t="s">
        <v>393</v>
      </c>
      <c r="G289" s="210"/>
      <c r="H289" s="211" t="s">
        <v>1</v>
      </c>
      <c r="I289" s="213"/>
      <c r="J289" s="210"/>
      <c r="K289" s="210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159</v>
      </c>
      <c r="AU289" s="218" t="s">
        <v>82</v>
      </c>
      <c r="AV289" s="13" t="s">
        <v>80</v>
      </c>
      <c r="AW289" s="13" t="s">
        <v>29</v>
      </c>
      <c r="AX289" s="13" t="s">
        <v>72</v>
      </c>
      <c r="AY289" s="218" t="s">
        <v>147</v>
      </c>
    </row>
    <row r="290" spans="1:65" s="14" customFormat="1" ht="11.25">
      <c r="B290" s="219"/>
      <c r="C290" s="220"/>
      <c r="D290" s="204" t="s">
        <v>159</v>
      </c>
      <c r="E290" s="221" t="s">
        <v>1</v>
      </c>
      <c r="F290" s="222" t="s">
        <v>394</v>
      </c>
      <c r="G290" s="220"/>
      <c r="H290" s="223">
        <v>40.107999999999997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159</v>
      </c>
      <c r="AU290" s="229" t="s">
        <v>82</v>
      </c>
      <c r="AV290" s="14" t="s">
        <v>82</v>
      </c>
      <c r="AW290" s="14" t="s">
        <v>29</v>
      </c>
      <c r="AX290" s="14" t="s">
        <v>72</v>
      </c>
      <c r="AY290" s="229" t="s">
        <v>147</v>
      </c>
    </row>
    <row r="291" spans="1:65" s="14" customFormat="1" ht="11.25">
      <c r="B291" s="219"/>
      <c r="C291" s="220"/>
      <c r="D291" s="204" t="s">
        <v>159</v>
      </c>
      <c r="E291" s="221" t="s">
        <v>1</v>
      </c>
      <c r="F291" s="222" t="s">
        <v>395</v>
      </c>
      <c r="G291" s="220"/>
      <c r="H291" s="223">
        <v>-3.5459999999999998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159</v>
      </c>
      <c r="AU291" s="229" t="s">
        <v>82</v>
      </c>
      <c r="AV291" s="14" t="s">
        <v>82</v>
      </c>
      <c r="AW291" s="14" t="s">
        <v>29</v>
      </c>
      <c r="AX291" s="14" t="s">
        <v>72</v>
      </c>
      <c r="AY291" s="229" t="s">
        <v>147</v>
      </c>
    </row>
    <row r="292" spans="1:65" s="15" customFormat="1" ht="11.25">
      <c r="B292" s="230"/>
      <c r="C292" s="231"/>
      <c r="D292" s="204" t="s">
        <v>159</v>
      </c>
      <c r="E292" s="232" t="s">
        <v>1</v>
      </c>
      <c r="F292" s="233" t="s">
        <v>166</v>
      </c>
      <c r="G292" s="231"/>
      <c r="H292" s="234">
        <v>36.561999999999998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159</v>
      </c>
      <c r="AU292" s="240" t="s">
        <v>82</v>
      </c>
      <c r="AV292" s="15" t="s">
        <v>155</v>
      </c>
      <c r="AW292" s="15" t="s">
        <v>29</v>
      </c>
      <c r="AX292" s="15" t="s">
        <v>80</v>
      </c>
      <c r="AY292" s="240" t="s">
        <v>147</v>
      </c>
    </row>
    <row r="293" spans="1:65" s="2" customFormat="1" ht="37.9" customHeight="1">
      <c r="A293" s="34"/>
      <c r="B293" s="35"/>
      <c r="C293" s="191" t="s">
        <v>396</v>
      </c>
      <c r="D293" s="191" t="s">
        <v>150</v>
      </c>
      <c r="E293" s="192" t="s">
        <v>397</v>
      </c>
      <c r="F293" s="193" t="s">
        <v>398</v>
      </c>
      <c r="G293" s="194" t="s">
        <v>153</v>
      </c>
      <c r="H293" s="195">
        <v>156.54</v>
      </c>
      <c r="I293" s="196"/>
      <c r="J293" s="197">
        <f>ROUND(I293*H293,2)</f>
        <v>0</v>
      </c>
      <c r="K293" s="193" t="s">
        <v>154</v>
      </c>
      <c r="L293" s="39"/>
      <c r="M293" s="198" t="s">
        <v>1</v>
      </c>
      <c r="N293" s="199" t="s">
        <v>37</v>
      </c>
      <c r="O293" s="71"/>
      <c r="P293" s="200">
        <f>O293*H293</f>
        <v>0</v>
      </c>
      <c r="Q293" s="200">
        <v>2.0449999999999999E-2</v>
      </c>
      <c r="R293" s="200">
        <f>Q293*H293</f>
        <v>3.2012429999999998</v>
      </c>
      <c r="S293" s="200">
        <v>0</v>
      </c>
      <c r="T293" s="201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2" t="s">
        <v>235</v>
      </c>
      <c r="AT293" s="202" t="s">
        <v>150</v>
      </c>
      <c r="AU293" s="202" t="s">
        <v>82</v>
      </c>
      <c r="AY293" s="17" t="s">
        <v>147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17" t="s">
        <v>80</v>
      </c>
      <c r="BK293" s="203">
        <f>ROUND(I293*H293,2)</f>
        <v>0</v>
      </c>
      <c r="BL293" s="17" t="s">
        <v>235</v>
      </c>
      <c r="BM293" s="202" t="s">
        <v>399</v>
      </c>
    </row>
    <row r="294" spans="1:65" s="2" customFormat="1" ht="58.5">
      <c r="A294" s="34"/>
      <c r="B294" s="35"/>
      <c r="C294" s="36"/>
      <c r="D294" s="204" t="s">
        <v>157</v>
      </c>
      <c r="E294" s="36"/>
      <c r="F294" s="205" t="s">
        <v>400</v>
      </c>
      <c r="G294" s="36"/>
      <c r="H294" s="36"/>
      <c r="I294" s="206"/>
      <c r="J294" s="36"/>
      <c r="K294" s="36"/>
      <c r="L294" s="39"/>
      <c r="M294" s="207"/>
      <c r="N294" s="208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157</v>
      </c>
      <c r="AU294" s="17" t="s">
        <v>82</v>
      </c>
    </row>
    <row r="295" spans="1:65" s="13" customFormat="1" ht="11.25">
      <c r="B295" s="209"/>
      <c r="C295" s="210"/>
      <c r="D295" s="204" t="s">
        <v>159</v>
      </c>
      <c r="E295" s="211" t="s">
        <v>1</v>
      </c>
      <c r="F295" s="212" t="s">
        <v>401</v>
      </c>
      <c r="G295" s="210"/>
      <c r="H295" s="211" t="s">
        <v>1</v>
      </c>
      <c r="I295" s="213"/>
      <c r="J295" s="210"/>
      <c r="K295" s="210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159</v>
      </c>
      <c r="AU295" s="218" t="s">
        <v>82</v>
      </c>
      <c r="AV295" s="13" t="s">
        <v>80</v>
      </c>
      <c r="AW295" s="13" t="s">
        <v>29</v>
      </c>
      <c r="AX295" s="13" t="s">
        <v>72</v>
      </c>
      <c r="AY295" s="218" t="s">
        <v>147</v>
      </c>
    </row>
    <row r="296" spans="1:65" s="14" customFormat="1" ht="11.25">
      <c r="B296" s="219"/>
      <c r="C296" s="220"/>
      <c r="D296" s="204" t="s">
        <v>159</v>
      </c>
      <c r="E296" s="221" t="s">
        <v>1</v>
      </c>
      <c r="F296" s="222" t="s">
        <v>402</v>
      </c>
      <c r="G296" s="220"/>
      <c r="H296" s="223">
        <v>156.54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159</v>
      </c>
      <c r="AU296" s="229" t="s">
        <v>82</v>
      </c>
      <c r="AV296" s="14" t="s">
        <v>82</v>
      </c>
      <c r="AW296" s="14" t="s">
        <v>29</v>
      </c>
      <c r="AX296" s="14" t="s">
        <v>72</v>
      </c>
      <c r="AY296" s="229" t="s">
        <v>147</v>
      </c>
    </row>
    <row r="297" spans="1:65" s="15" customFormat="1" ht="11.25">
      <c r="B297" s="230"/>
      <c r="C297" s="231"/>
      <c r="D297" s="204" t="s">
        <v>159</v>
      </c>
      <c r="E297" s="232" t="s">
        <v>1</v>
      </c>
      <c r="F297" s="233" t="s">
        <v>166</v>
      </c>
      <c r="G297" s="231"/>
      <c r="H297" s="234">
        <v>156.54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159</v>
      </c>
      <c r="AU297" s="240" t="s">
        <v>82</v>
      </c>
      <c r="AV297" s="15" t="s">
        <v>155</v>
      </c>
      <c r="AW297" s="15" t="s">
        <v>29</v>
      </c>
      <c r="AX297" s="15" t="s">
        <v>80</v>
      </c>
      <c r="AY297" s="240" t="s">
        <v>147</v>
      </c>
    </row>
    <row r="298" spans="1:65" s="2" customFormat="1" ht="24.2" customHeight="1">
      <c r="A298" s="34"/>
      <c r="B298" s="35"/>
      <c r="C298" s="191" t="s">
        <v>403</v>
      </c>
      <c r="D298" s="191" t="s">
        <v>150</v>
      </c>
      <c r="E298" s="192" t="s">
        <v>404</v>
      </c>
      <c r="F298" s="193" t="s">
        <v>405</v>
      </c>
      <c r="G298" s="194" t="s">
        <v>153</v>
      </c>
      <c r="H298" s="195">
        <v>16.893000000000001</v>
      </c>
      <c r="I298" s="196"/>
      <c r="J298" s="197">
        <f>ROUND(I298*H298,2)</f>
        <v>0</v>
      </c>
      <c r="K298" s="193" t="s">
        <v>154</v>
      </c>
      <c r="L298" s="39"/>
      <c r="M298" s="198" t="s">
        <v>1</v>
      </c>
      <c r="N298" s="199" t="s">
        <v>37</v>
      </c>
      <c r="O298" s="71"/>
      <c r="P298" s="200">
        <f>O298*H298</f>
        <v>0</v>
      </c>
      <c r="Q298" s="200">
        <v>1.627E-2</v>
      </c>
      <c r="R298" s="200">
        <f>Q298*H298</f>
        <v>0.27484911000000001</v>
      </c>
      <c r="S298" s="200">
        <v>0</v>
      </c>
      <c r="T298" s="201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2" t="s">
        <v>235</v>
      </c>
      <c r="AT298" s="202" t="s">
        <v>150</v>
      </c>
      <c r="AU298" s="202" t="s">
        <v>82</v>
      </c>
      <c r="AY298" s="17" t="s">
        <v>147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17" t="s">
        <v>80</v>
      </c>
      <c r="BK298" s="203">
        <f>ROUND(I298*H298,2)</f>
        <v>0</v>
      </c>
      <c r="BL298" s="17" t="s">
        <v>235</v>
      </c>
      <c r="BM298" s="202" t="s">
        <v>406</v>
      </c>
    </row>
    <row r="299" spans="1:65" s="2" customFormat="1" ht="29.25">
      <c r="A299" s="34"/>
      <c r="B299" s="35"/>
      <c r="C299" s="36"/>
      <c r="D299" s="204" t="s">
        <v>157</v>
      </c>
      <c r="E299" s="36"/>
      <c r="F299" s="205" t="s">
        <v>407</v>
      </c>
      <c r="G299" s="36"/>
      <c r="H299" s="36"/>
      <c r="I299" s="206"/>
      <c r="J299" s="36"/>
      <c r="K299" s="36"/>
      <c r="L299" s="39"/>
      <c r="M299" s="207"/>
      <c r="N299" s="208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157</v>
      </c>
      <c r="AU299" s="17" t="s">
        <v>82</v>
      </c>
    </row>
    <row r="300" spans="1:65" s="13" customFormat="1" ht="11.25">
      <c r="B300" s="209"/>
      <c r="C300" s="210"/>
      <c r="D300" s="204" t="s">
        <v>159</v>
      </c>
      <c r="E300" s="211" t="s">
        <v>1</v>
      </c>
      <c r="F300" s="212" t="s">
        <v>408</v>
      </c>
      <c r="G300" s="210"/>
      <c r="H300" s="211" t="s">
        <v>1</v>
      </c>
      <c r="I300" s="213"/>
      <c r="J300" s="210"/>
      <c r="K300" s="210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159</v>
      </c>
      <c r="AU300" s="218" t="s">
        <v>82</v>
      </c>
      <c r="AV300" s="13" t="s">
        <v>80</v>
      </c>
      <c r="AW300" s="13" t="s">
        <v>29</v>
      </c>
      <c r="AX300" s="13" t="s">
        <v>72</v>
      </c>
      <c r="AY300" s="218" t="s">
        <v>147</v>
      </c>
    </row>
    <row r="301" spans="1:65" s="14" customFormat="1" ht="11.25">
      <c r="B301" s="219"/>
      <c r="C301" s="220"/>
      <c r="D301" s="204" t="s">
        <v>159</v>
      </c>
      <c r="E301" s="221" t="s">
        <v>1</v>
      </c>
      <c r="F301" s="222" t="s">
        <v>409</v>
      </c>
      <c r="G301" s="220"/>
      <c r="H301" s="223">
        <v>16.893000000000001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159</v>
      </c>
      <c r="AU301" s="229" t="s">
        <v>82</v>
      </c>
      <c r="AV301" s="14" t="s">
        <v>82</v>
      </c>
      <c r="AW301" s="14" t="s">
        <v>29</v>
      </c>
      <c r="AX301" s="14" t="s">
        <v>72</v>
      </c>
      <c r="AY301" s="229" t="s">
        <v>147</v>
      </c>
    </row>
    <row r="302" spans="1:65" s="15" customFormat="1" ht="11.25">
      <c r="B302" s="230"/>
      <c r="C302" s="231"/>
      <c r="D302" s="204" t="s">
        <v>159</v>
      </c>
      <c r="E302" s="232" t="s">
        <v>1</v>
      </c>
      <c r="F302" s="233" t="s">
        <v>166</v>
      </c>
      <c r="G302" s="231"/>
      <c r="H302" s="234">
        <v>16.893000000000001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AT302" s="240" t="s">
        <v>159</v>
      </c>
      <c r="AU302" s="240" t="s">
        <v>82</v>
      </c>
      <c r="AV302" s="15" t="s">
        <v>155</v>
      </c>
      <c r="AW302" s="15" t="s">
        <v>29</v>
      </c>
      <c r="AX302" s="15" t="s">
        <v>80</v>
      </c>
      <c r="AY302" s="240" t="s">
        <v>147</v>
      </c>
    </row>
    <row r="303" spans="1:65" s="2" customFormat="1" ht="14.45" customHeight="1">
      <c r="A303" s="34"/>
      <c r="B303" s="35"/>
      <c r="C303" s="241" t="s">
        <v>410</v>
      </c>
      <c r="D303" s="241" t="s">
        <v>236</v>
      </c>
      <c r="E303" s="242" t="s">
        <v>411</v>
      </c>
      <c r="F303" s="243" t="s">
        <v>412</v>
      </c>
      <c r="G303" s="244" t="s">
        <v>153</v>
      </c>
      <c r="H303" s="245">
        <v>16.893000000000001</v>
      </c>
      <c r="I303" s="246"/>
      <c r="J303" s="247">
        <f>ROUND(I303*H303,2)</f>
        <v>0</v>
      </c>
      <c r="K303" s="243" t="s">
        <v>154</v>
      </c>
      <c r="L303" s="248"/>
      <c r="M303" s="249" t="s">
        <v>1</v>
      </c>
      <c r="N303" s="250" t="s">
        <v>37</v>
      </c>
      <c r="O303" s="71"/>
      <c r="P303" s="200">
        <f>O303*H303</f>
        <v>0</v>
      </c>
      <c r="Q303" s="200">
        <v>6.0000000000000001E-3</v>
      </c>
      <c r="R303" s="200">
        <f>Q303*H303</f>
        <v>0.101358</v>
      </c>
      <c r="S303" s="200">
        <v>0</v>
      </c>
      <c r="T303" s="201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2" t="s">
        <v>266</v>
      </c>
      <c r="AT303" s="202" t="s">
        <v>236</v>
      </c>
      <c r="AU303" s="202" t="s">
        <v>82</v>
      </c>
      <c r="AY303" s="17" t="s">
        <v>147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17" t="s">
        <v>80</v>
      </c>
      <c r="BK303" s="203">
        <f>ROUND(I303*H303,2)</f>
        <v>0</v>
      </c>
      <c r="BL303" s="17" t="s">
        <v>235</v>
      </c>
      <c r="BM303" s="202" t="s">
        <v>413</v>
      </c>
    </row>
    <row r="304" spans="1:65" s="2" customFormat="1" ht="11.25">
      <c r="A304" s="34"/>
      <c r="B304" s="35"/>
      <c r="C304" s="36"/>
      <c r="D304" s="204" t="s">
        <v>157</v>
      </c>
      <c r="E304" s="36"/>
      <c r="F304" s="205" t="s">
        <v>412</v>
      </c>
      <c r="G304" s="36"/>
      <c r="H304" s="36"/>
      <c r="I304" s="206"/>
      <c r="J304" s="36"/>
      <c r="K304" s="36"/>
      <c r="L304" s="39"/>
      <c r="M304" s="207"/>
      <c r="N304" s="208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157</v>
      </c>
      <c r="AU304" s="17" t="s">
        <v>82</v>
      </c>
    </row>
    <row r="305" spans="1:65" s="2" customFormat="1" ht="24.2" customHeight="1">
      <c r="A305" s="34"/>
      <c r="B305" s="35"/>
      <c r="C305" s="191" t="s">
        <v>414</v>
      </c>
      <c r="D305" s="191" t="s">
        <v>150</v>
      </c>
      <c r="E305" s="192" t="s">
        <v>415</v>
      </c>
      <c r="F305" s="193" t="s">
        <v>416</v>
      </c>
      <c r="G305" s="194" t="s">
        <v>417</v>
      </c>
      <c r="H305" s="251"/>
      <c r="I305" s="196"/>
      <c r="J305" s="197">
        <f>ROUND(I305*H305,2)</f>
        <v>0</v>
      </c>
      <c r="K305" s="193" t="s">
        <v>154</v>
      </c>
      <c r="L305" s="39"/>
      <c r="M305" s="198" t="s">
        <v>1</v>
      </c>
      <c r="N305" s="199" t="s">
        <v>37</v>
      </c>
      <c r="O305" s="71"/>
      <c r="P305" s="200">
        <f>O305*H305</f>
        <v>0</v>
      </c>
      <c r="Q305" s="200">
        <v>0</v>
      </c>
      <c r="R305" s="200">
        <f>Q305*H305</f>
        <v>0</v>
      </c>
      <c r="S305" s="200">
        <v>0</v>
      </c>
      <c r="T305" s="201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2" t="s">
        <v>235</v>
      </c>
      <c r="AT305" s="202" t="s">
        <v>150</v>
      </c>
      <c r="AU305" s="202" t="s">
        <v>82</v>
      </c>
      <c r="AY305" s="17" t="s">
        <v>147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17" t="s">
        <v>80</v>
      </c>
      <c r="BK305" s="203">
        <f>ROUND(I305*H305,2)</f>
        <v>0</v>
      </c>
      <c r="BL305" s="17" t="s">
        <v>235</v>
      </c>
      <c r="BM305" s="202" t="s">
        <v>418</v>
      </c>
    </row>
    <row r="306" spans="1:65" s="2" customFormat="1" ht="29.25">
      <c r="A306" s="34"/>
      <c r="B306" s="35"/>
      <c r="C306" s="36"/>
      <c r="D306" s="204" t="s">
        <v>157</v>
      </c>
      <c r="E306" s="36"/>
      <c r="F306" s="205" t="s">
        <v>419</v>
      </c>
      <c r="G306" s="36"/>
      <c r="H306" s="36"/>
      <c r="I306" s="206"/>
      <c r="J306" s="36"/>
      <c r="K306" s="36"/>
      <c r="L306" s="39"/>
      <c r="M306" s="207"/>
      <c r="N306" s="208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157</v>
      </c>
      <c r="AU306" s="17" t="s">
        <v>82</v>
      </c>
    </row>
    <row r="307" spans="1:65" s="12" customFormat="1" ht="22.9" customHeight="1">
      <c r="B307" s="175"/>
      <c r="C307" s="176"/>
      <c r="D307" s="177" t="s">
        <v>71</v>
      </c>
      <c r="E307" s="189" t="s">
        <v>420</v>
      </c>
      <c r="F307" s="189" t="s">
        <v>421</v>
      </c>
      <c r="G307" s="176"/>
      <c r="H307" s="176"/>
      <c r="I307" s="179"/>
      <c r="J307" s="190">
        <f>BK307</f>
        <v>0</v>
      </c>
      <c r="K307" s="176"/>
      <c r="L307" s="181"/>
      <c r="M307" s="182"/>
      <c r="N307" s="183"/>
      <c r="O307" s="183"/>
      <c r="P307" s="184">
        <f>SUM(P308:P338)</f>
        <v>0</v>
      </c>
      <c r="Q307" s="183"/>
      <c r="R307" s="184">
        <f>SUM(R308:R338)</f>
        <v>0.44298999999999999</v>
      </c>
      <c r="S307" s="183"/>
      <c r="T307" s="185">
        <f>SUM(T308:T338)</f>
        <v>0</v>
      </c>
      <c r="AR307" s="186" t="s">
        <v>82</v>
      </c>
      <c r="AT307" s="187" t="s">
        <v>71</v>
      </c>
      <c r="AU307" s="187" t="s">
        <v>80</v>
      </c>
      <c r="AY307" s="186" t="s">
        <v>147</v>
      </c>
      <c r="BK307" s="188">
        <f>SUM(BK308:BK338)</f>
        <v>0</v>
      </c>
    </row>
    <row r="308" spans="1:65" s="2" customFormat="1" ht="14.45" customHeight="1">
      <c r="A308" s="34"/>
      <c r="B308" s="35"/>
      <c r="C308" s="191" t="s">
        <v>422</v>
      </c>
      <c r="D308" s="191" t="s">
        <v>150</v>
      </c>
      <c r="E308" s="192" t="s">
        <v>423</v>
      </c>
      <c r="F308" s="193" t="s">
        <v>424</v>
      </c>
      <c r="G308" s="194" t="s">
        <v>200</v>
      </c>
      <c r="H308" s="195">
        <v>1</v>
      </c>
      <c r="I308" s="196"/>
      <c r="J308" s="197">
        <f>ROUND(I308*H308,2)</f>
        <v>0</v>
      </c>
      <c r="K308" s="193" t="s">
        <v>154</v>
      </c>
      <c r="L308" s="39"/>
      <c r="M308" s="198" t="s">
        <v>1</v>
      </c>
      <c r="N308" s="199" t="s">
        <v>37</v>
      </c>
      <c r="O308" s="71"/>
      <c r="P308" s="200">
        <f>O308*H308</f>
        <v>0</v>
      </c>
      <c r="Q308" s="200">
        <v>4.4000000000000002E-4</v>
      </c>
      <c r="R308" s="200">
        <f>Q308*H308</f>
        <v>4.4000000000000002E-4</v>
      </c>
      <c r="S308" s="200">
        <v>0</v>
      </c>
      <c r="T308" s="201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2" t="s">
        <v>235</v>
      </c>
      <c r="AT308" s="202" t="s">
        <v>150</v>
      </c>
      <c r="AU308" s="202" t="s">
        <v>82</v>
      </c>
      <c r="AY308" s="17" t="s">
        <v>147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7" t="s">
        <v>80</v>
      </c>
      <c r="BK308" s="203">
        <f>ROUND(I308*H308,2)</f>
        <v>0</v>
      </c>
      <c r="BL308" s="17" t="s">
        <v>235</v>
      </c>
      <c r="BM308" s="202" t="s">
        <v>425</v>
      </c>
    </row>
    <row r="309" spans="1:65" s="2" customFormat="1" ht="19.5">
      <c r="A309" s="34"/>
      <c r="B309" s="35"/>
      <c r="C309" s="36"/>
      <c r="D309" s="204" t="s">
        <v>157</v>
      </c>
      <c r="E309" s="36"/>
      <c r="F309" s="205" t="s">
        <v>426</v>
      </c>
      <c r="G309" s="36"/>
      <c r="H309" s="36"/>
      <c r="I309" s="206"/>
      <c r="J309" s="36"/>
      <c r="K309" s="36"/>
      <c r="L309" s="39"/>
      <c r="M309" s="207"/>
      <c r="N309" s="208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157</v>
      </c>
      <c r="AU309" s="17" t="s">
        <v>82</v>
      </c>
    </row>
    <row r="310" spans="1:65" s="2" customFormat="1" ht="37.9" customHeight="1">
      <c r="A310" s="34"/>
      <c r="B310" s="35"/>
      <c r="C310" s="241" t="s">
        <v>427</v>
      </c>
      <c r="D310" s="241" t="s">
        <v>236</v>
      </c>
      <c r="E310" s="242" t="s">
        <v>428</v>
      </c>
      <c r="F310" s="243" t="s">
        <v>429</v>
      </c>
      <c r="G310" s="244" t="s">
        <v>200</v>
      </c>
      <c r="H310" s="245">
        <v>1</v>
      </c>
      <c r="I310" s="246"/>
      <c r="J310" s="247">
        <f>ROUND(I310*H310,2)</f>
        <v>0</v>
      </c>
      <c r="K310" s="243" t="s">
        <v>154</v>
      </c>
      <c r="L310" s="248"/>
      <c r="M310" s="249" t="s">
        <v>1</v>
      </c>
      <c r="N310" s="250" t="s">
        <v>37</v>
      </c>
      <c r="O310" s="71"/>
      <c r="P310" s="200">
        <f>O310*H310</f>
        <v>0</v>
      </c>
      <c r="Q310" s="200">
        <v>2.8000000000000001E-2</v>
      </c>
      <c r="R310" s="200">
        <f>Q310*H310</f>
        <v>2.8000000000000001E-2</v>
      </c>
      <c r="S310" s="200">
        <v>0</v>
      </c>
      <c r="T310" s="201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2" t="s">
        <v>266</v>
      </c>
      <c r="AT310" s="202" t="s">
        <v>236</v>
      </c>
      <c r="AU310" s="202" t="s">
        <v>82</v>
      </c>
      <c r="AY310" s="17" t="s">
        <v>147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17" t="s">
        <v>80</v>
      </c>
      <c r="BK310" s="203">
        <f>ROUND(I310*H310,2)</f>
        <v>0</v>
      </c>
      <c r="BL310" s="17" t="s">
        <v>235</v>
      </c>
      <c r="BM310" s="202" t="s">
        <v>430</v>
      </c>
    </row>
    <row r="311" spans="1:65" s="2" customFormat="1" ht="11.25">
      <c r="A311" s="34"/>
      <c r="B311" s="35"/>
      <c r="C311" s="36"/>
      <c r="D311" s="204" t="s">
        <v>157</v>
      </c>
      <c r="E311" s="36"/>
      <c r="F311" s="205" t="s">
        <v>431</v>
      </c>
      <c r="G311" s="36"/>
      <c r="H311" s="36"/>
      <c r="I311" s="206"/>
      <c r="J311" s="36"/>
      <c r="K311" s="36"/>
      <c r="L311" s="39"/>
      <c r="M311" s="207"/>
      <c r="N311" s="208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157</v>
      </c>
      <c r="AU311" s="17" t="s">
        <v>82</v>
      </c>
    </row>
    <row r="312" spans="1:65" s="2" customFormat="1" ht="24.2" customHeight="1">
      <c r="A312" s="34"/>
      <c r="B312" s="35"/>
      <c r="C312" s="191" t="s">
        <v>432</v>
      </c>
      <c r="D312" s="191" t="s">
        <v>150</v>
      </c>
      <c r="E312" s="192" t="s">
        <v>433</v>
      </c>
      <c r="F312" s="193" t="s">
        <v>434</v>
      </c>
      <c r="G312" s="194" t="s">
        <v>200</v>
      </c>
      <c r="H312" s="195">
        <v>12</v>
      </c>
      <c r="I312" s="196"/>
      <c r="J312" s="197">
        <f>ROUND(I312*H312,2)</f>
        <v>0</v>
      </c>
      <c r="K312" s="193" t="s">
        <v>154</v>
      </c>
      <c r="L312" s="39"/>
      <c r="M312" s="198" t="s">
        <v>1</v>
      </c>
      <c r="N312" s="199" t="s">
        <v>37</v>
      </c>
      <c r="O312" s="71"/>
      <c r="P312" s="200">
        <f>O312*H312</f>
        <v>0</v>
      </c>
      <c r="Q312" s="200">
        <v>0</v>
      </c>
      <c r="R312" s="200">
        <f>Q312*H312</f>
        <v>0</v>
      </c>
      <c r="S312" s="200">
        <v>0</v>
      </c>
      <c r="T312" s="201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2" t="s">
        <v>235</v>
      </c>
      <c r="AT312" s="202" t="s">
        <v>150</v>
      </c>
      <c r="AU312" s="202" t="s">
        <v>82</v>
      </c>
      <c r="AY312" s="17" t="s">
        <v>147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17" t="s">
        <v>80</v>
      </c>
      <c r="BK312" s="203">
        <f>ROUND(I312*H312,2)</f>
        <v>0</v>
      </c>
      <c r="BL312" s="17" t="s">
        <v>235</v>
      </c>
      <c r="BM312" s="202" t="s">
        <v>435</v>
      </c>
    </row>
    <row r="313" spans="1:65" s="2" customFormat="1" ht="29.25">
      <c r="A313" s="34"/>
      <c r="B313" s="35"/>
      <c r="C313" s="36"/>
      <c r="D313" s="204" t="s">
        <v>157</v>
      </c>
      <c r="E313" s="36"/>
      <c r="F313" s="205" t="s">
        <v>436</v>
      </c>
      <c r="G313" s="36"/>
      <c r="H313" s="36"/>
      <c r="I313" s="206"/>
      <c r="J313" s="36"/>
      <c r="K313" s="36"/>
      <c r="L313" s="39"/>
      <c r="M313" s="207"/>
      <c r="N313" s="208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157</v>
      </c>
      <c r="AU313" s="17" t="s">
        <v>82</v>
      </c>
    </row>
    <row r="314" spans="1:65" s="2" customFormat="1" ht="24.2" customHeight="1">
      <c r="A314" s="34"/>
      <c r="B314" s="35"/>
      <c r="C314" s="241" t="s">
        <v>437</v>
      </c>
      <c r="D314" s="241" t="s">
        <v>236</v>
      </c>
      <c r="E314" s="242" t="s">
        <v>438</v>
      </c>
      <c r="F314" s="243" t="s">
        <v>439</v>
      </c>
      <c r="G314" s="244" t="s">
        <v>200</v>
      </c>
      <c r="H314" s="245">
        <v>5</v>
      </c>
      <c r="I314" s="246"/>
      <c r="J314" s="247">
        <f>ROUND(I314*H314,2)</f>
        <v>0</v>
      </c>
      <c r="K314" s="243" t="s">
        <v>154</v>
      </c>
      <c r="L314" s="248"/>
      <c r="M314" s="249" t="s">
        <v>1</v>
      </c>
      <c r="N314" s="250" t="s">
        <v>37</v>
      </c>
      <c r="O314" s="71"/>
      <c r="P314" s="200">
        <f>O314*H314</f>
        <v>0</v>
      </c>
      <c r="Q314" s="200">
        <v>1.95E-2</v>
      </c>
      <c r="R314" s="200">
        <f>Q314*H314</f>
        <v>9.7500000000000003E-2</v>
      </c>
      <c r="S314" s="200">
        <v>0</v>
      </c>
      <c r="T314" s="201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2" t="s">
        <v>266</v>
      </c>
      <c r="AT314" s="202" t="s">
        <v>236</v>
      </c>
      <c r="AU314" s="202" t="s">
        <v>82</v>
      </c>
      <c r="AY314" s="17" t="s">
        <v>147</v>
      </c>
      <c r="BE314" s="203">
        <f>IF(N314="základní",J314,0)</f>
        <v>0</v>
      </c>
      <c r="BF314" s="203">
        <f>IF(N314="snížená",J314,0)</f>
        <v>0</v>
      </c>
      <c r="BG314" s="203">
        <f>IF(N314="zákl. přenesená",J314,0)</f>
        <v>0</v>
      </c>
      <c r="BH314" s="203">
        <f>IF(N314="sníž. přenesená",J314,0)</f>
        <v>0</v>
      </c>
      <c r="BI314" s="203">
        <f>IF(N314="nulová",J314,0)</f>
        <v>0</v>
      </c>
      <c r="BJ314" s="17" t="s">
        <v>80</v>
      </c>
      <c r="BK314" s="203">
        <f>ROUND(I314*H314,2)</f>
        <v>0</v>
      </c>
      <c r="BL314" s="17" t="s">
        <v>235</v>
      </c>
      <c r="BM314" s="202" t="s">
        <v>440</v>
      </c>
    </row>
    <row r="315" spans="1:65" s="2" customFormat="1" ht="58.5">
      <c r="A315" s="34"/>
      <c r="B315" s="35"/>
      <c r="C315" s="36"/>
      <c r="D315" s="204" t="s">
        <v>157</v>
      </c>
      <c r="E315" s="36"/>
      <c r="F315" s="205" t="s">
        <v>441</v>
      </c>
      <c r="G315" s="36"/>
      <c r="H315" s="36"/>
      <c r="I315" s="206"/>
      <c r="J315" s="36"/>
      <c r="K315" s="36"/>
      <c r="L315" s="39"/>
      <c r="M315" s="207"/>
      <c r="N315" s="208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157</v>
      </c>
      <c r="AU315" s="17" t="s">
        <v>82</v>
      </c>
    </row>
    <row r="316" spans="1:65" s="2" customFormat="1" ht="24.2" customHeight="1">
      <c r="A316" s="34"/>
      <c r="B316" s="35"/>
      <c r="C316" s="241" t="s">
        <v>442</v>
      </c>
      <c r="D316" s="241" t="s">
        <v>236</v>
      </c>
      <c r="E316" s="242" t="s">
        <v>443</v>
      </c>
      <c r="F316" s="243" t="s">
        <v>444</v>
      </c>
      <c r="G316" s="244" t="s">
        <v>200</v>
      </c>
      <c r="H316" s="245">
        <v>7</v>
      </c>
      <c r="I316" s="246"/>
      <c r="J316" s="247">
        <f>ROUND(I316*H316,2)</f>
        <v>0</v>
      </c>
      <c r="K316" s="243" t="s">
        <v>154</v>
      </c>
      <c r="L316" s="248"/>
      <c r="M316" s="249" t="s">
        <v>1</v>
      </c>
      <c r="N316" s="250" t="s">
        <v>37</v>
      </c>
      <c r="O316" s="71"/>
      <c r="P316" s="200">
        <f>O316*H316</f>
        <v>0</v>
      </c>
      <c r="Q316" s="200">
        <v>1.6E-2</v>
      </c>
      <c r="R316" s="200">
        <f>Q316*H316</f>
        <v>0.112</v>
      </c>
      <c r="S316" s="200">
        <v>0</v>
      </c>
      <c r="T316" s="201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2" t="s">
        <v>266</v>
      </c>
      <c r="AT316" s="202" t="s">
        <v>236</v>
      </c>
      <c r="AU316" s="202" t="s">
        <v>82</v>
      </c>
      <c r="AY316" s="17" t="s">
        <v>147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17" t="s">
        <v>80</v>
      </c>
      <c r="BK316" s="203">
        <f>ROUND(I316*H316,2)</f>
        <v>0</v>
      </c>
      <c r="BL316" s="17" t="s">
        <v>235</v>
      </c>
      <c r="BM316" s="202" t="s">
        <v>445</v>
      </c>
    </row>
    <row r="317" spans="1:65" s="2" customFormat="1" ht="68.25">
      <c r="A317" s="34"/>
      <c r="B317" s="35"/>
      <c r="C317" s="36"/>
      <c r="D317" s="204" t="s">
        <v>157</v>
      </c>
      <c r="E317" s="36"/>
      <c r="F317" s="205" t="s">
        <v>446</v>
      </c>
      <c r="G317" s="36"/>
      <c r="H317" s="36"/>
      <c r="I317" s="206"/>
      <c r="J317" s="36"/>
      <c r="K317" s="36"/>
      <c r="L317" s="39"/>
      <c r="M317" s="207"/>
      <c r="N317" s="208"/>
      <c r="O317" s="71"/>
      <c r="P317" s="71"/>
      <c r="Q317" s="71"/>
      <c r="R317" s="71"/>
      <c r="S317" s="71"/>
      <c r="T317" s="72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157</v>
      </c>
      <c r="AU317" s="17" t="s">
        <v>82</v>
      </c>
    </row>
    <row r="318" spans="1:65" s="2" customFormat="1" ht="24.2" customHeight="1">
      <c r="A318" s="34"/>
      <c r="B318" s="35"/>
      <c r="C318" s="191" t="s">
        <v>447</v>
      </c>
      <c r="D318" s="191" t="s">
        <v>150</v>
      </c>
      <c r="E318" s="192" t="s">
        <v>448</v>
      </c>
      <c r="F318" s="193" t="s">
        <v>449</v>
      </c>
      <c r="G318" s="194" t="s">
        <v>200</v>
      </c>
      <c r="H318" s="195">
        <v>12</v>
      </c>
      <c r="I318" s="196"/>
      <c r="J318" s="197">
        <f>ROUND(I318*H318,2)</f>
        <v>0</v>
      </c>
      <c r="K318" s="193" t="s">
        <v>154</v>
      </c>
      <c r="L318" s="39"/>
      <c r="M318" s="198" t="s">
        <v>1</v>
      </c>
      <c r="N318" s="199" t="s">
        <v>37</v>
      </c>
      <c r="O318" s="71"/>
      <c r="P318" s="200">
        <f>O318*H318</f>
        <v>0</v>
      </c>
      <c r="Q318" s="200">
        <v>4.6999999999999999E-4</v>
      </c>
      <c r="R318" s="200">
        <f>Q318*H318</f>
        <v>5.64E-3</v>
      </c>
      <c r="S318" s="200">
        <v>0</v>
      </c>
      <c r="T318" s="201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2" t="s">
        <v>235</v>
      </c>
      <c r="AT318" s="202" t="s">
        <v>150</v>
      </c>
      <c r="AU318" s="202" t="s">
        <v>82</v>
      </c>
      <c r="AY318" s="17" t="s">
        <v>147</v>
      </c>
      <c r="BE318" s="203">
        <f>IF(N318="základní",J318,0)</f>
        <v>0</v>
      </c>
      <c r="BF318" s="203">
        <f>IF(N318="snížená",J318,0)</f>
        <v>0</v>
      </c>
      <c r="BG318" s="203">
        <f>IF(N318="zákl. přenesená",J318,0)</f>
        <v>0</v>
      </c>
      <c r="BH318" s="203">
        <f>IF(N318="sníž. přenesená",J318,0)</f>
        <v>0</v>
      </c>
      <c r="BI318" s="203">
        <f>IF(N318="nulová",J318,0)</f>
        <v>0</v>
      </c>
      <c r="BJ318" s="17" t="s">
        <v>80</v>
      </c>
      <c r="BK318" s="203">
        <f>ROUND(I318*H318,2)</f>
        <v>0</v>
      </c>
      <c r="BL318" s="17" t="s">
        <v>235</v>
      </c>
      <c r="BM318" s="202" t="s">
        <v>450</v>
      </c>
    </row>
    <row r="319" spans="1:65" s="2" customFormat="1" ht="19.5">
      <c r="A319" s="34"/>
      <c r="B319" s="35"/>
      <c r="C319" s="36"/>
      <c r="D319" s="204" t="s">
        <v>157</v>
      </c>
      <c r="E319" s="36"/>
      <c r="F319" s="205" t="s">
        <v>451</v>
      </c>
      <c r="G319" s="36"/>
      <c r="H319" s="36"/>
      <c r="I319" s="206"/>
      <c r="J319" s="36"/>
      <c r="K319" s="36"/>
      <c r="L319" s="39"/>
      <c r="M319" s="207"/>
      <c r="N319" s="208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157</v>
      </c>
      <c r="AU319" s="17" t="s">
        <v>82</v>
      </c>
    </row>
    <row r="320" spans="1:65" s="2" customFormat="1" ht="24.2" customHeight="1">
      <c r="A320" s="34"/>
      <c r="B320" s="35"/>
      <c r="C320" s="241" t="s">
        <v>452</v>
      </c>
      <c r="D320" s="241" t="s">
        <v>236</v>
      </c>
      <c r="E320" s="242" t="s">
        <v>453</v>
      </c>
      <c r="F320" s="243" t="s">
        <v>454</v>
      </c>
      <c r="G320" s="244" t="s">
        <v>200</v>
      </c>
      <c r="H320" s="245">
        <v>12</v>
      </c>
      <c r="I320" s="246"/>
      <c r="J320" s="247">
        <f>ROUND(I320*H320,2)</f>
        <v>0</v>
      </c>
      <c r="K320" s="243" t="s">
        <v>154</v>
      </c>
      <c r="L320" s="248"/>
      <c r="M320" s="249" t="s">
        <v>1</v>
      </c>
      <c r="N320" s="250" t="s">
        <v>37</v>
      </c>
      <c r="O320" s="71"/>
      <c r="P320" s="200">
        <f>O320*H320</f>
        <v>0</v>
      </c>
      <c r="Q320" s="200">
        <v>1.6E-2</v>
      </c>
      <c r="R320" s="200">
        <f>Q320*H320</f>
        <v>0.192</v>
      </c>
      <c r="S320" s="200">
        <v>0</v>
      </c>
      <c r="T320" s="201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2" t="s">
        <v>266</v>
      </c>
      <c r="AT320" s="202" t="s">
        <v>236</v>
      </c>
      <c r="AU320" s="202" t="s">
        <v>82</v>
      </c>
      <c r="AY320" s="17" t="s">
        <v>147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17" t="s">
        <v>80</v>
      </c>
      <c r="BK320" s="203">
        <f>ROUND(I320*H320,2)</f>
        <v>0</v>
      </c>
      <c r="BL320" s="17" t="s">
        <v>235</v>
      </c>
      <c r="BM320" s="202" t="s">
        <v>455</v>
      </c>
    </row>
    <row r="321" spans="1:65" s="2" customFormat="1" ht="19.5">
      <c r="A321" s="34"/>
      <c r="B321" s="35"/>
      <c r="C321" s="36"/>
      <c r="D321" s="204" t="s">
        <v>157</v>
      </c>
      <c r="E321" s="36"/>
      <c r="F321" s="205" t="s">
        <v>454</v>
      </c>
      <c r="G321" s="36"/>
      <c r="H321" s="36"/>
      <c r="I321" s="206"/>
      <c r="J321" s="36"/>
      <c r="K321" s="36"/>
      <c r="L321" s="39"/>
      <c r="M321" s="207"/>
      <c r="N321" s="208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157</v>
      </c>
      <c r="AU321" s="17" t="s">
        <v>82</v>
      </c>
    </row>
    <row r="322" spans="1:65" s="2" customFormat="1" ht="24.2" customHeight="1">
      <c r="A322" s="34"/>
      <c r="B322" s="35"/>
      <c r="C322" s="191" t="s">
        <v>456</v>
      </c>
      <c r="D322" s="191" t="s">
        <v>150</v>
      </c>
      <c r="E322" s="192" t="s">
        <v>457</v>
      </c>
      <c r="F322" s="193" t="s">
        <v>458</v>
      </c>
      <c r="G322" s="194" t="s">
        <v>200</v>
      </c>
      <c r="H322" s="195">
        <v>7</v>
      </c>
      <c r="I322" s="196"/>
      <c r="J322" s="197">
        <f>ROUND(I322*H322,2)</f>
        <v>0</v>
      </c>
      <c r="K322" s="193" t="s">
        <v>154</v>
      </c>
      <c r="L322" s="39"/>
      <c r="M322" s="198" t="s">
        <v>1</v>
      </c>
      <c r="N322" s="199" t="s">
        <v>37</v>
      </c>
      <c r="O322" s="71"/>
      <c r="P322" s="200">
        <f>O322*H322</f>
        <v>0</v>
      </c>
      <c r="Q322" s="200">
        <v>0</v>
      </c>
      <c r="R322" s="200">
        <f>Q322*H322</f>
        <v>0</v>
      </c>
      <c r="S322" s="200">
        <v>0</v>
      </c>
      <c r="T322" s="201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2" t="s">
        <v>235</v>
      </c>
      <c r="AT322" s="202" t="s">
        <v>150</v>
      </c>
      <c r="AU322" s="202" t="s">
        <v>82</v>
      </c>
      <c r="AY322" s="17" t="s">
        <v>147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17" t="s">
        <v>80</v>
      </c>
      <c r="BK322" s="203">
        <f>ROUND(I322*H322,2)</f>
        <v>0</v>
      </c>
      <c r="BL322" s="17" t="s">
        <v>235</v>
      </c>
      <c r="BM322" s="202" t="s">
        <v>459</v>
      </c>
    </row>
    <row r="323" spans="1:65" s="2" customFormat="1" ht="29.25">
      <c r="A323" s="34"/>
      <c r="B323" s="35"/>
      <c r="C323" s="36"/>
      <c r="D323" s="204" t="s">
        <v>157</v>
      </c>
      <c r="E323" s="36"/>
      <c r="F323" s="205" t="s">
        <v>460</v>
      </c>
      <c r="G323" s="36"/>
      <c r="H323" s="36"/>
      <c r="I323" s="206"/>
      <c r="J323" s="36"/>
      <c r="K323" s="36"/>
      <c r="L323" s="39"/>
      <c r="M323" s="207"/>
      <c r="N323" s="208"/>
      <c r="O323" s="71"/>
      <c r="P323" s="71"/>
      <c r="Q323" s="71"/>
      <c r="R323" s="71"/>
      <c r="S323" s="71"/>
      <c r="T323" s="72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157</v>
      </c>
      <c r="AU323" s="17" t="s">
        <v>82</v>
      </c>
    </row>
    <row r="324" spans="1:65" s="13" customFormat="1" ht="11.25">
      <c r="B324" s="209"/>
      <c r="C324" s="210"/>
      <c r="D324" s="204" t="s">
        <v>159</v>
      </c>
      <c r="E324" s="211" t="s">
        <v>1</v>
      </c>
      <c r="F324" s="212" t="s">
        <v>461</v>
      </c>
      <c r="G324" s="210"/>
      <c r="H324" s="211" t="s">
        <v>1</v>
      </c>
      <c r="I324" s="213"/>
      <c r="J324" s="210"/>
      <c r="K324" s="210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159</v>
      </c>
      <c r="AU324" s="218" t="s">
        <v>82</v>
      </c>
      <c r="AV324" s="13" t="s">
        <v>80</v>
      </c>
      <c r="AW324" s="13" t="s">
        <v>29</v>
      </c>
      <c r="AX324" s="13" t="s">
        <v>72</v>
      </c>
      <c r="AY324" s="218" t="s">
        <v>147</v>
      </c>
    </row>
    <row r="325" spans="1:65" s="14" customFormat="1" ht="11.25">
      <c r="B325" s="219"/>
      <c r="C325" s="220"/>
      <c r="D325" s="204" t="s">
        <v>159</v>
      </c>
      <c r="E325" s="221" t="s">
        <v>1</v>
      </c>
      <c r="F325" s="222" t="s">
        <v>155</v>
      </c>
      <c r="G325" s="220"/>
      <c r="H325" s="223">
        <v>4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159</v>
      </c>
      <c r="AU325" s="229" t="s">
        <v>82</v>
      </c>
      <c r="AV325" s="14" t="s">
        <v>82</v>
      </c>
      <c r="AW325" s="14" t="s">
        <v>29</v>
      </c>
      <c r="AX325" s="14" t="s">
        <v>72</v>
      </c>
      <c r="AY325" s="229" t="s">
        <v>147</v>
      </c>
    </row>
    <row r="326" spans="1:65" s="13" customFormat="1" ht="11.25">
      <c r="B326" s="209"/>
      <c r="C326" s="210"/>
      <c r="D326" s="204" t="s">
        <v>159</v>
      </c>
      <c r="E326" s="211" t="s">
        <v>1</v>
      </c>
      <c r="F326" s="212" t="s">
        <v>462</v>
      </c>
      <c r="G326" s="210"/>
      <c r="H326" s="211" t="s">
        <v>1</v>
      </c>
      <c r="I326" s="213"/>
      <c r="J326" s="210"/>
      <c r="K326" s="210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159</v>
      </c>
      <c r="AU326" s="218" t="s">
        <v>82</v>
      </c>
      <c r="AV326" s="13" t="s">
        <v>80</v>
      </c>
      <c r="AW326" s="13" t="s">
        <v>29</v>
      </c>
      <c r="AX326" s="13" t="s">
        <v>72</v>
      </c>
      <c r="AY326" s="218" t="s">
        <v>147</v>
      </c>
    </row>
    <row r="327" spans="1:65" s="14" customFormat="1" ht="11.25">
      <c r="B327" s="219"/>
      <c r="C327" s="220"/>
      <c r="D327" s="204" t="s">
        <v>159</v>
      </c>
      <c r="E327" s="221" t="s">
        <v>1</v>
      </c>
      <c r="F327" s="222" t="s">
        <v>80</v>
      </c>
      <c r="G327" s="220"/>
      <c r="H327" s="223">
        <v>1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159</v>
      </c>
      <c r="AU327" s="229" t="s">
        <v>82</v>
      </c>
      <c r="AV327" s="14" t="s">
        <v>82</v>
      </c>
      <c r="AW327" s="14" t="s">
        <v>29</v>
      </c>
      <c r="AX327" s="14" t="s">
        <v>72</v>
      </c>
      <c r="AY327" s="229" t="s">
        <v>147</v>
      </c>
    </row>
    <row r="328" spans="1:65" s="13" customFormat="1" ht="11.25">
      <c r="B328" s="209"/>
      <c r="C328" s="210"/>
      <c r="D328" s="204" t="s">
        <v>159</v>
      </c>
      <c r="E328" s="211" t="s">
        <v>1</v>
      </c>
      <c r="F328" s="212" t="s">
        <v>463</v>
      </c>
      <c r="G328" s="210"/>
      <c r="H328" s="211" t="s">
        <v>1</v>
      </c>
      <c r="I328" s="213"/>
      <c r="J328" s="210"/>
      <c r="K328" s="210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159</v>
      </c>
      <c r="AU328" s="218" t="s">
        <v>82</v>
      </c>
      <c r="AV328" s="13" t="s">
        <v>80</v>
      </c>
      <c r="AW328" s="13" t="s">
        <v>29</v>
      </c>
      <c r="AX328" s="13" t="s">
        <v>72</v>
      </c>
      <c r="AY328" s="218" t="s">
        <v>147</v>
      </c>
    </row>
    <row r="329" spans="1:65" s="14" customFormat="1" ht="11.25">
      <c r="B329" s="219"/>
      <c r="C329" s="220"/>
      <c r="D329" s="204" t="s">
        <v>159</v>
      </c>
      <c r="E329" s="221" t="s">
        <v>1</v>
      </c>
      <c r="F329" s="222" t="s">
        <v>82</v>
      </c>
      <c r="G329" s="220"/>
      <c r="H329" s="223">
        <v>2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159</v>
      </c>
      <c r="AU329" s="229" t="s">
        <v>82</v>
      </c>
      <c r="AV329" s="14" t="s">
        <v>82</v>
      </c>
      <c r="AW329" s="14" t="s">
        <v>29</v>
      </c>
      <c r="AX329" s="14" t="s">
        <v>72</v>
      </c>
      <c r="AY329" s="229" t="s">
        <v>147</v>
      </c>
    </row>
    <row r="330" spans="1:65" s="15" customFormat="1" ht="11.25">
      <c r="B330" s="230"/>
      <c r="C330" s="231"/>
      <c r="D330" s="204" t="s">
        <v>159</v>
      </c>
      <c r="E330" s="232" t="s">
        <v>1</v>
      </c>
      <c r="F330" s="233" t="s">
        <v>166</v>
      </c>
      <c r="G330" s="231"/>
      <c r="H330" s="234">
        <v>7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AT330" s="240" t="s">
        <v>159</v>
      </c>
      <c r="AU330" s="240" t="s">
        <v>82</v>
      </c>
      <c r="AV330" s="15" t="s">
        <v>155</v>
      </c>
      <c r="AW330" s="15" t="s">
        <v>29</v>
      </c>
      <c r="AX330" s="15" t="s">
        <v>80</v>
      </c>
      <c r="AY330" s="240" t="s">
        <v>147</v>
      </c>
    </row>
    <row r="331" spans="1:65" s="2" customFormat="1" ht="14.45" customHeight="1">
      <c r="A331" s="34"/>
      <c r="B331" s="35"/>
      <c r="C331" s="241" t="s">
        <v>464</v>
      </c>
      <c r="D331" s="241" t="s">
        <v>236</v>
      </c>
      <c r="E331" s="242" t="s">
        <v>465</v>
      </c>
      <c r="F331" s="243" t="s">
        <v>466</v>
      </c>
      <c r="G331" s="244" t="s">
        <v>217</v>
      </c>
      <c r="H331" s="245">
        <v>7.41</v>
      </c>
      <c r="I331" s="246"/>
      <c r="J331" s="247">
        <f>ROUND(I331*H331,2)</f>
        <v>0</v>
      </c>
      <c r="K331" s="243" t="s">
        <v>154</v>
      </c>
      <c r="L331" s="248"/>
      <c r="M331" s="249" t="s">
        <v>1</v>
      </c>
      <c r="N331" s="250" t="s">
        <v>37</v>
      </c>
      <c r="O331" s="71"/>
      <c r="P331" s="200">
        <f>O331*H331</f>
        <v>0</v>
      </c>
      <c r="Q331" s="200">
        <v>1E-3</v>
      </c>
      <c r="R331" s="200">
        <f>Q331*H331</f>
        <v>7.4099999999999999E-3</v>
      </c>
      <c r="S331" s="200">
        <v>0</v>
      </c>
      <c r="T331" s="201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2" t="s">
        <v>266</v>
      </c>
      <c r="AT331" s="202" t="s">
        <v>236</v>
      </c>
      <c r="AU331" s="202" t="s">
        <v>82</v>
      </c>
      <c r="AY331" s="17" t="s">
        <v>147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17" t="s">
        <v>80</v>
      </c>
      <c r="BK331" s="203">
        <f>ROUND(I331*H331,2)</f>
        <v>0</v>
      </c>
      <c r="BL331" s="17" t="s">
        <v>235</v>
      </c>
      <c r="BM331" s="202" t="s">
        <v>467</v>
      </c>
    </row>
    <row r="332" spans="1:65" s="2" customFormat="1" ht="11.25">
      <c r="A332" s="34"/>
      <c r="B332" s="35"/>
      <c r="C332" s="36"/>
      <c r="D332" s="204" t="s">
        <v>157</v>
      </c>
      <c r="E332" s="36"/>
      <c r="F332" s="205" t="s">
        <v>466</v>
      </c>
      <c r="G332" s="36"/>
      <c r="H332" s="36"/>
      <c r="I332" s="206"/>
      <c r="J332" s="36"/>
      <c r="K332" s="36"/>
      <c r="L332" s="39"/>
      <c r="M332" s="207"/>
      <c r="N332" s="208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157</v>
      </c>
      <c r="AU332" s="17" t="s">
        <v>82</v>
      </c>
    </row>
    <row r="333" spans="1:65" s="14" customFormat="1" ht="11.25">
      <c r="B333" s="219"/>
      <c r="C333" s="220"/>
      <c r="D333" s="204" t="s">
        <v>159</v>
      </c>
      <c r="E333" s="221" t="s">
        <v>1</v>
      </c>
      <c r="F333" s="222" t="s">
        <v>468</v>
      </c>
      <c r="G333" s="220"/>
      <c r="H333" s="223">
        <v>4.16</v>
      </c>
      <c r="I333" s="224"/>
      <c r="J333" s="220"/>
      <c r="K333" s="220"/>
      <c r="L333" s="225"/>
      <c r="M333" s="226"/>
      <c r="N333" s="227"/>
      <c r="O333" s="227"/>
      <c r="P333" s="227"/>
      <c r="Q333" s="227"/>
      <c r="R333" s="227"/>
      <c r="S333" s="227"/>
      <c r="T333" s="228"/>
      <c r="AT333" s="229" t="s">
        <v>159</v>
      </c>
      <c r="AU333" s="229" t="s">
        <v>82</v>
      </c>
      <c r="AV333" s="14" t="s">
        <v>82</v>
      </c>
      <c r="AW333" s="14" t="s">
        <v>29</v>
      </c>
      <c r="AX333" s="14" t="s">
        <v>72</v>
      </c>
      <c r="AY333" s="229" t="s">
        <v>147</v>
      </c>
    </row>
    <row r="334" spans="1:65" s="14" customFormat="1" ht="11.25">
      <c r="B334" s="219"/>
      <c r="C334" s="220"/>
      <c r="D334" s="204" t="s">
        <v>159</v>
      </c>
      <c r="E334" s="221" t="s">
        <v>1</v>
      </c>
      <c r="F334" s="222" t="s">
        <v>469</v>
      </c>
      <c r="G334" s="220"/>
      <c r="H334" s="223">
        <v>1.1299999999999999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159</v>
      </c>
      <c r="AU334" s="229" t="s">
        <v>82</v>
      </c>
      <c r="AV334" s="14" t="s">
        <v>82</v>
      </c>
      <c r="AW334" s="14" t="s">
        <v>29</v>
      </c>
      <c r="AX334" s="14" t="s">
        <v>72</v>
      </c>
      <c r="AY334" s="229" t="s">
        <v>147</v>
      </c>
    </row>
    <row r="335" spans="1:65" s="14" customFormat="1" ht="11.25">
      <c r="B335" s="219"/>
      <c r="C335" s="220"/>
      <c r="D335" s="204" t="s">
        <v>159</v>
      </c>
      <c r="E335" s="221" t="s">
        <v>1</v>
      </c>
      <c r="F335" s="222" t="s">
        <v>470</v>
      </c>
      <c r="G335" s="220"/>
      <c r="H335" s="223">
        <v>2.12</v>
      </c>
      <c r="I335" s="224"/>
      <c r="J335" s="220"/>
      <c r="K335" s="220"/>
      <c r="L335" s="225"/>
      <c r="M335" s="226"/>
      <c r="N335" s="227"/>
      <c r="O335" s="227"/>
      <c r="P335" s="227"/>
      <c r="Q335" s="227"/>
      <c r="R335" s="227"/>
      <c r="S335" s="227"/>
      <c r="T335" s="228"/>
      <c r="AT335" s="229" t="s">
        <v>159</v>
      </c>
      <c r="AU335" s="229" t="s">
        <v>82</v>
      </c>
      <c r="AV335" s="14" t="s">
        <v>82</v>
      </c>
      <c r="AW335" s="14" t="s">
        <v>29</v>
      </c>
      <c r="AX335" s="14" t="s">
        <v>72</v>
      </c>
      <c r="AY335" s="229" t="s">
        <v>147</v>
      </c>
    </row>
    <row r="336" spans="1:65" s="15" customFormat="1" ht="11.25">
      <c r="B336" s="230"/>
      <c r="C336" s="231"/>
      <c r="D336" s="204" t="s">
        <v>159</v>
      </c>
      <c r="E336" s="232" t="s">
        <v>1</v>
      </c>
      <c r="F336" s="233" t="s">
        <v>166</v>
      </c>
      <c r="G336" s="231"/>
      <c r="H336" s="234">
        <v>7.41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159</v>
      </c>
      <c r="AU336" s="240" t="s">
        <v>82</v>
      </c>
      <c r="AV336" s="15" t="s">
        <v>155</v>
      </c>
      <c r="AW336" s="15" t="s">
        <v>29</v>
      </c>
      <c r="AX336" s="15" t="s">
        <v>80</v>
      </c>
      <c r="AY336" s="240" t="s">
        <v>147</v>
      </c>
    </row>
    <row r="337" spans="1:65" s="2" customFormat="1" ht="24.2" customHeight="1">
      <c r="A337" s="34"/>
      <c r="B337" s="35"/>
      <c r="C337" s="191" t="s">
        <v>471</v>
      </c>
      <c r="D337" s="191" t="s">
        <v>150</v>
      </c>
      <c r="E337" s="192" t="s">
        <v>472</v>
      </c>
      <c r="F337" s="193" t="s">
        <v>473</v>
      </c>
      <c r="G337" s="194" t="s">
        <v>184</v>
      </c>
      <c r="H337" s="195">
        <v>0.443</v>
      </c>
      <c r="I337" s="196"/>
      <c r="J337" s="197">
        <f>ROUND(I337*H337,2)</f>
        <v>0</v>
      </c>
      <c r="K337" s="193" t="s">
        <v>154</v>
      </c>
      <c r="L337" s="39"/>
      <c r="M337" s="198" t="s">
        <v>1</v>
      </c>
      <c r="N337" s="199" t="s">
        <v>37</v>
      </c>
      <c r="O337" s="71"/>
      <c r="P337" s="200">
        <f>O337*H337</f>
        <v>0</v>
      </c>
      <c r="Q337" s="200">
        <v>0</v>
      </c>
      <c r="R337" s="200">
        <f>Q337*H337</f>
        <v>0</v>
      </c>
      <c r="S337" s="200">
        <v>0</v>
      </c>
      <c r="T337" s="201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2" t="s">
        <v>235</v>
      </c>
      <c r="AT337" s="202" t="s">
        <v>150</v>
      </c>
      <c r="AU337" s="202" t="s">
        <v>82</v>
      </c>
      <c r="AY337" s="17" t="s">
        <v>147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17" t="s">
        <v>80</v>
      </c>
      <c r="BK337" s="203">
        <f>ROUND(I337*H337,2)</f>
        <v>0</v>
      </c>
      <c r="BL337" s="17" t="s">
        <v>235</v>
      </c>
      <c r="BM337" s="202" t="s">
        <v>474</v>
      </c>
    </row>
    <row r="338" spans="1:65" s="2" customFormat="1" ht="29.25">
      <c r="A338" s="34"/>
      <c r="B338" s="35"/>
      <c r="C338" s="36"/>
      <c r="D338" s="204" t="s">
        <v>157</v>
      </c>
      <c r="E338" s="36"/>
      <c r="F338" s="205" t="s">
        <v>475</v>
      </c>
      <c r="G338" s="36"/>
      <c r="H338" s="36"/>
      <c r="I338" s="206"/>
      <c r="J338" s="36"/>
      <c r="K338" s="36"/>
      <c r="L338" s="39"/>
      <c r="M338" s="207"/>
      <c r="N338" s="208"/>
      <c r="O338" s="71"/>
      <c r="P338" s="71"/>
      <c r="Q338" s="71"/>
      <c r="R338" s="71"/>
      <c r="S338" s="71"/>
      <c r="T338" s="72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157</v>
      </c>
      <c r="AU338" s="17" t="s">
        <v>82</v>
      </c>
    </row>
    <row r="339" spans="1:65" s="12" customFormat="1" ht="22.9" customHeight="1">
      <c r="B339" s="175"/>
      <c r="C339" s="176"/>
      <c r="D339" s="177" t="s">
        <v>71</v>
      </c>
      <c r="E339" s="189" t="s">
        <v>476</v>
      </c>
      <c r="F339" s="189" t="s">
        <v>477</v>
      </c>
      <c r="G339" s="176"/>
      <c r="H339" s="176"/>
      <c r="I339" s="179"/>
      <c r="J339" s="190">
        <f>BK339</f>
        <v>0</v>
      </c>
      <c r="K339" s="176"/>
      <c r="L339" s="181"/>
      <c r="M339" s="182"/>
      <c r="N339" s="183"/>
      <c r="O339" s="183"/>
      <c r="P339" s="184">
        <f>SUM(P340:P353)</f>
        <v>0</v>
      </c>
      <c r="Q339" s="183"/>
      <c r="R339" s="184">
        <f>SUM(R340:R353)</f>
        <v>4.33155E-2</v>
      </c>
      <c r="S339" s="183"/>
      <c r="T339" s="185">
        <f>SUM(T340:T353)</f>
        <v>0</v>
      </c>
      <c r="AR339" s="186" t="s">
        <v>82</v>
      </c>
      <c r="AT339" s="187" t="s">
        <v>71</v>
      </c>
      <c r="AU339" s="187" t="s">
        <v>80</v>
      </c>
      <c r="AY339" s="186" t="s">
        <v>147</v>
      </c>
      <c r="BK339" s="188">
        <f>SUM(BK340:BK353)</f>
        <v>0</v>
      </c>
    </row>
    <row r="340" spans="1:65" s="2" customFormat="1" ht="24.2" customHeight="1">
      <c r="A340" s="34"/>
      <c r="B340" s="35"/>
      <c r="C340" s="191" t="s">
        <v>478</v>
      </c>
      <c r="D340" s="191" t="s">
        <v>150</v>
      </c>
      <c r="E340" s="192" t="s">
        <v>479</v>
      </c>
      <c r="F340" s="193" t="s">
        <v>480</v>
      </c>
      <c r="G340" s="194" t="s">
        <v>217</v>
      </c>
      <c r="H340" s="195">
        <v>3.45</v>
      </c>
      <c r="I340" s="196"/>
      <c r="J340" s="197">
        <f>ROUND(I340*H340,2)</f>
        <v>0</v>
      </c>
      <c r="K340" s="193" t="s">
        <v>154</v>
      </c>
      <c r="L340" s="39"/>
      <c r="M340" s="198" t="s">
        <v>1</v>
      </c>
      <c r="N340" s="199" t="s">
        <v>37</v>
      </c>
      <c r="O340" s="71"/>
      <c r="P340" s="200">
        <f>O340*H340</f>
        <v>0</v>
      </c>
      <c r="Q340" s="200">
        <v>0</v>
      </c>
      <c r="R340" s="200">
        <f>Q340*H340</f>
        <v>0</v>
      </c>
      <c r="S340" s="200">
        <v>0</v>
      </c>
      <c r="T340" s="201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2" t="s">
        <v>235</v>
      </c>
      <c r="AT340" s="202" t="s">
        <v>150</v>
      </c>
      <c r="AU340" s="202" t="s">
        <v>82</v>
      </c>
      <c r="AY340" s="17" t="s">
        <v>147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17" t="s">
        <v>80</v>
      </c>
      <c r="BK340" s="203">
        <f>ROUND(I340*H340,2)</f>
        <v>0</v>
      </c>
      <c r="BL340" s="17" t="s">
        <v>235</v>
      </c>
      <c r="BM340" s="202" t="s">
        <v>481</v>
      </c>
    </row>
    <row r="341" spans="1:65" s="2" customFormat="1" ht="39">
      <c r="A341" s="34"/>
      <c r="B341" s="35"/>
      <c r="C341" s="36"/>
      <c r="D341" s="204" t="s">
        <v>157</v>
      </c>
      <c r="E341" s="36"/>
      <c r="F341" s="205" t="s">
        <v>482</v>
      </c>
      <c r="G341" s="36"/>
      <c r="H341" s="36"/>
      <c r="I341" s="206"/>
      <c r="J341" s="36"/>
      <c r="K341" s="36"/>
      <c r="L341" s="39"/>
      <c r="M341" s="207"/>
      <c r="N341" s="208"/>
      <c r="O341" s="71"/>
      <c r="P341" s="71"/>
      <c r="Q341" s="71"/>
      <c r="R341" s="71"/>
      <c r="S341" s="71"/>
      <c r="T341" s="72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157</v>
      </c>
      <c r="AU341" s="17" t="s">
        <v>82</v>
      </c>
    </row>
    <row r="342" spans="1:65" s="13" customFormat="1" ht="11.25">
      <c r="B342" s="209"/>
      <c r="C342" s="210"/>
      <c r="D342" s="204" t="s">
        <v>159</v>
      </c>
      <c r="E342" s="211" t="s">
        <v>1</v>
      </c>
      <c r="F342" s="212" t="s">
        <v>463</v>
      </c>
      <c r="G342" s="210"/>
      <c r="H342" s="211" t="s">
        <v>1</v>
      </c>
      <c r="I342" s="213"/>
      <c r="J342" s="210"/>
      <c r="K342" s="210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159</v>
      </c>
      <c r="AU342" s="218" t="s">
        <v>82</v>
      </c>
      <c r="AV342" s="13" t="s">
        <v>80</v>
      </c>
      <c r="AW342" s="13" t="s">
        <v>29</v>
      </c>
      <c r="AX342" s="13" t="s">
        <v>72</v>
      </c>
      <c r="AY342" s="218" t="s">
        <v>147</v>
      </c>
    </row>
    <row r="343" spans="1:65" s="14" customFormat="1" ht="11.25">
      <c r="B343" s="219"/>
      <c r="C343" s="220"/>
      <c r="D343" s="204" t="s">
        <v>159</v>
      </c>
      <c r="E343" s="221" t="s">
        <v>1</v>
      </c>
      <c r="F343" s="222" t="s">
        <v>483</v>
      </c>
      <c r="G343" s="220"/>
      <c r="H343" s="223">
        <v>3.45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159</v>
      </c>
      <c r="AU343" s="229" t="s">
        <v>82</v>
      </c>
      <c r="AV343" s="14" t="s">
        <v>82</v>
      </c>
      <c r="AW343" s="14" t="s">
        <v>29</v>
      </c>
      <c r="AX343" s="14" t="s">
        <v>72</v>
      </c>
      <c r="AY343" s="229" t="s">
        <v>147</v>
      </c>
    </row>
    <row r="344" spans="1:65" s="15" customFormat="1" ht="11.25">
      <c r="B344" s="230"/>
      <c r="C344" s="231"/>
      <c r="D344" s="204" t="s">
        <v>159</v>
      </c>
      <c r="E344" s="232" t="s">
        <v>1</v>
      </c>
      <c r="F344" s="233" t="s">
        <v>166</v>
      </c>
      <c r="G344" s="231"/>
      <c r="H344" s="234">
        <v>3.45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AT344" s="240" t="s">
        <v>159</v>
      </c>
      <c r="AU344" s="240" t="s">
        <v>82</v>
      </c>
      <c r="AV344" s="15" t="s">
        <v>155</v>
      </c>
      <c r="AW344" s="15" t="s">
        <v>29</v>
      </c>
      <c r="AX344" s="15" t="s">
        <v>80</v>
      </c>
      <c r="AY344" s="240" t="s">
        <v>147</v>
      </c>
    </row>
    <row r="345" spans="1:65" s="2" customFormat="1" ht="24.2" customHeight="1">
      <c r="A345" s="34"/>
      <c r="B345" s="35"/>
      <c r="C345" s="241" t="s">
        <v>484</v>
      </c>
      <c r="D345" s="241" t="s">
        <v>236</v>
      </c>
      <c r="E345" s="242" t="s">
        <v>485</v>
      </c>
      <c r="F345" s="243" t="s">
        <v>486</v>
      </c>
      <c r="G345" s="244" t="s">
        <v>217</v>
      </c>
      <c r="H345" s="245">
        <v>3.45</v>
      </c>
      <c r="I345" s="246"/>
      <c r="J345" s="247">
        <f>ROUND(I345*H345,2)</f>
        <v>0</v>
      </c>
      <c r="K345" s="243" t="s">
        <v>154</v>
      </c>
      <c r="L345" s="248"/>
      <c r="M345" s="249" t="s">
        <v>1</v>
      </c>
      <c r="N345" s="250" t="s">
        <v>37</v>
      </c>
      <c r="O345" s="71"/>
      <c r="P345" s="200">
        <f>O345*H345</f>
        <v>0</v>
      </c>
      <c r="Q345" s="200">
        <v>1.24E-2</v>
      </c>
      <c r="R345" s="200">
        <f>Q345*H345</f>
        <v>4.2779999999999999E-2</v>
      </c>
      <c r="S345" s="200">
        <v>0</v>
      </c>
      <c r="T345" s="201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02" t="s">
        <v>266</v>
      </c>
      <c r="AT345" s="202" t="s">
        <v>236</v>
      </c>
      <c r="AU345" s="202" t="s">
        <v>82</v>
      </c>
      <c r="AY345" s="17" t="s">
        <v>147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17" t="s">
        <v>80</v>
      </c>
      <c r="BK345" s="203">
        <f>ROUND(I345*H345,2)</f>
        <v>0</v>
      </c>
      <c r="BL345" s="17" t="s">
        <v>235</v>
      </c>
      <c r="BM345" s="202" t="s">
        <v>487</v>
      </c>
    </row>
    <row r="346" spans="1:65" s="2" customFormat="1" ht="11.25">
      <c r="A346" s="34"/>
      <c r="B346" s="35"/>
      <c r="C346" s="36"/>
      <c r="D346" s="204" t="s">
        <v>157</v>
      </c>
      <c r="E346" s="36"/>
      <c r="F346" s="205" t="s">
        <v>486</v>
      </c>
      <c r="G346" s="36"/>
      <c r="H346" s="36"/>
      <c r="I346" s="206"/>
      <c r="J346" s="36"/>
      <c r="K346" s="36"/>
      <c r="L346" s="39"/>
      <c r="M346" s="207"/>
      <c r="N346" s="208"/>
      <c r="O346" s="71"/>
      <c r="P346" s="71"/>
      <c r="Q346" s="71"/>
      <c r="R346" s="71"/>
      <c r="S346" s="71"/>
      <c r="T346" s="72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157</v>
      </c>
      <c r="AU346" s="17" t="s">
        <v>82</v>
      </c>
    </row>
    <row r="347" spans="1:65" s="2" customFormat="1" ht="14.45" customHeight="1">
      <c r="A347" s="34"/>
      <c r="B347" s="35"/>
      <c r="C347" s="191" t="s">
        <v>488</v>
      </c>
      <c r="D347" s="191" t="s">
        <v>150</v>
      </c>
      <c r="E347" s="192" t="s">
        <v>489</v>
      </c>
      <c r="F347" s="193" t="s">
        <v>490</v>
      </c>
      <c r="G347" s="194" t="s">
        <v>217</v>
      </c>
      <c r="H347" s="195">
        <v>3.15</v>
      </c>
      <c r="I347" s="196"/>
      <c r="J347" s="197">
        <f>ROUND(I347*H347,2)</f>
        <v>0</v>
      </c>
      <c r="K347" s="193" t="s">
        <v>1</v>
      </c>
      <c r="L347" s="39"/>
      <c r="M347" s="198" t="s">
        <v>1</v>
      </c>
      <c r="N347" s="199" t="s">
        <v>37</v>
      </c>
      <c r="O347" s="71"/>
      <c r="P347" s="200">
        <f>O347*H347</f>
        <v>0</v>
      </c>
      <c r="Q347" s="200">
        <v>1.7000000000000001E-4</v>
      </c>
      <c r="R347" s="200">
        <f>Q347*H347</f>
        <v>5.3550000000000006E-4</v>
      </c>
      <c r="S347" s="200">
        <v>0</v>
      </c>
      <c r="T347" s="201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02" t="s">
        <v>235</v>
      </c>
      <c r="AT347" s="202" t="s">
        <v>150</v>
      </c>
      <c r="AU347" s="202" t="s">
        <v>82</v>
      </c>
      <c r="AY347" s="17" t="s">
        <v>147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17" t="s">
        <v>80</v>
      </c>
      <c r="BK347" s="203">
        <f>ROUND(I347*H347,2)</f>
        <v>0</v>
      </c>
      <c r="BL347" s="17" t="s">
        <v>235</v>
      </c>
      <c r="BM347" s="202" t="s">
        <v>491</v>
      </c>
    </row>
    <row r="348" spans="1:65" s="2" customFormat="1" ht="39">
      <c r="A348" s="34"/>
      <c r="B348" s="35"/>
      <c r="C348" s="36"/>
      <c r="D348" s="204" t="s">
        <v>157</v>
      </c>
      <c r="E348" s="36"/>
      <c r="F348" s="205" t="s">
        <v>492</v>
      </c>
      <c r="G348" s="36"/>
      <c r="H348" s="36"/>
      <c r="I348" s="206"/>
      <c r="J348" s="36"/>
      <c r="K348" s="36"/>
      <c r="L348" s="39"/>
      <c r="M348" s="207"/>
      <c r="N348" s="208"/>
      <c r="O348" s="71"/>
      <c r="P348" s="71"/>
      <c r="Q348" s="71"/>
      <c r="R348" s="71"/>
      <c r="S348" s="71"/>
      <c r="T348" s="72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157</v>
      </c>
      <c r="AU348" s="17" t="s">
        <v>82</v>
      </c>
    </row>
    <row r="349" spans="1:65" s="13" customFormat="1" ht="11.25">
      <c r="B349" s="209"/>
      <c r="C349" s="210"/>
      <c r="D349" s="204" t="s">
        <v>159</v>
      </c>
      <c r="E349" s="211" t="s">
        <v>1</v>
      </c>
      <c r="F349" s="212" t="s">
        <v>493</v>
      </c>
      <c r="G349" s="210"/>
      <c r="H349" s="211" t="s">
        <v>1</v>
      </c>
      <c r="I349" s="213"/>
      <c r="J349" s="210"/>
      <c r="K349" s="210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159</v>
      </c>
      <c r="AU349" s="218" t="s">
        <v>82</v>
      </c>
      <c r="AV349" s="13" t="s">
        <v>80</v>
      </c>
      <c r="AW349" s="13" t="s">
        <v>29</v>
      </c>
      <c r="AX349" s="13" t="s">
        <v>72</v>
      </c>
      <c r="AY349" s="218" t="s">
        <v>147</v>
      </c>
    </row>
    <row r="350" spans="1:65" s="14" customFormat="1" ht="11.25">
      <c r="B350" s="219"/>
      <c r="C350" s="220"/>
      <c r="D350" s="204" t="s">
        <v>159</v>
      </c>
      <c r="E350" s="221" t="s">
        <v>1</v>
      </c>
      <c r="F350" s="222" t="s">
        <v>494</v>
      </c>
      <c r="G350" s="220"/>
      <c r="H350" s="223">
        <v>3.15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159</v>
      </c>
      <c r="AU350" s="229" t="s">
        <v>82</v>
      </c>
      <c r="AV350" s="14" t="s">
        <v>82</v>
      </c>
      <c r="AW350" s="14" t="s">
        <v>29</v>
      </c>
      <c r="AX350" s="14" t="s">
        <v>72</v>
      </c>
      <c r="AY350" s="229" t="s">
        <v>147</v>
      </c>
    </row>
    <row r="351" spans="1:65" s="15" customFormat="1" ht="11.25">
      <c r="B351" s="230"/>
      <c r="C351" s="231"/>
      <c r="D351" s="204" t="s">
        <v>159</v>
      </c>
      <c r="E351" s="232" t="s">
        <v>1</v>
      </c>
      <c r="F351" s="233" t="s">
        <v>166</v>
      </c>
      <c r="G351" s="231"/>
      <c r="H351" s="234">
        <v>3.15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AT351" s="240" t="s">
        <v>159</v>
      </c>
      <c r="AU351" s="240" t="s">
        <v>82</v>
      </c>
      <c r="AV351" s="15" t="s">
        <v>155</v>
      </c>
      <c r="AW351" s="15" t="s">
        <v>29</v>
      </c>
      <c r="AX351" s="15" t="s">
        <v>80</v>
      </c>
      <c r="AY351" s="240" t="s">
        <v>147</v>
      </c>
    </row>
    <row r="352" spans="1:65" s="2" customFormat="1" ht="24.2" customHeight="1">
      <c r="A352" s="34"/>
      <c r="B352" s="35"/>
      <c r="C352" s="191" t="s">
        <v>495</v>
      </c>
      <c r="D352" s="191" t="s">
        <v>150</v>
      </c>
      <c r="E352" s="192" t="s">
        <v>496</v>
      </c>
      <c r="F352" s="193" t="s">
        <v>497</v>
      </c>
      <c r="G352" s="194" t="s">
        <v>184</v>
      </c>
      <c r="H352" s="195">
        <v>4.2999999999999997E-2</v>
      </c>
      <c r="I352" s="196"/>
      <c r="J352" s="197">
        <f>ROUND(I352*H352,2)</f>
        <v>0</v>
      </c>
      <c r="K352" s="193" t="s">
        <v>154</v>
      </c>
      <c r="L352" s="39"/>
      <c r="M352" s="198" t="s">
        <v>1</v>
      </c>
      <c r="N352" s="199" t="s">
        <v>37</v>
      </c>
      <c r="O352" s="71"/>
      <c r="P352" s="200">
        <f>O352*H352</f>
        <v>0</v>
      </c>
      <c r="Q352" s="200">
        <v>0</v>
      </c>
      <c r="R352" s="200">
        <f>Q352*H352</f>
        <v>0</v>
      </c>
      <c r="S352" s="200">
        <v>0</v>
      </c>
      <c r="T352" s="201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02" t="s">
        <v>235</v>
      </c>
      <c r="AT352" s="202" t="s">
        <v>150</v>
      </c>
      <c r="AU352" s="202" t="s">
        <v>82</v>
      </c>
      <c r="AY352" s="17" t="s">
        <v>147</v>
      </c>
      <c r="BE352" s="203">
        <f>IF(N352="základní",J352,0)</f>
        <v>0</v>
      </c>
      <c r="BF352" s="203">
        <f>IF(N352="snížená",J352,0)</f>
        <v>0</v>
      </c>
      <c r="BG352" s="203">
        <f>IF(N352="zákl. přenesená",J352,0)</f>
        <v>0</v>
      </c>
      <c r="BH352" s="203">
        <f>IF(N352="sníž. přenesená",J352,0)</f>
        <v>0</v>
      </c>
      <c r="BI352" s="203">
        <f>IF(N352="nulová",J352,0)</f>
        <v>0</v>
      </c>
      <c r="BJ352" s="17" t="s">
        <v>80</v>
      </c>
      <c r="BK352" s="203">
        <f>ROUND(I352*H352,2)</f>
        <v>0</v>
      </c>
      <c r="BL352" s="17" t="s">
        <v>235</v>
      </c>
      <c r="BM352" s="202" t="s">
        <v>498</v>
      </c>
    </row>
    <row r="353" spans="1:65" s="2" customFormat="1" ht="29.25">
      <c r="A353" s="34"/>
      <c r="B353" s="35"/>
      <c r="C353" s="36"/>
      <c r="D353" s="204" t="s">
        <v>157</v>
      </c>
      <c r="E353" s="36"/>
      <c r="F353" s="205" t="s">
        <v>499</v>
      </c>
      <c r="G353" s="36"/>
      <c r="H353" s="36"/>
      <c r="I353" s="206"/>
      <c r="J353" s="36"/>
      <c r="K353" s="36"/>
      <c r="L353" s="39"/>
      <c r="M353" s="207"/>
      <c r="N353" s="208"/>
      <c r="O353" s="71"/>
      <c r="P353" s="71"/>
      <c r="Q353" s="71"/>
      <c r="R353" s="71"/>
      <c r="S353" s="71"/>
      <c r="T353" s="72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157</v>
      </c>
      <c r="AU353" s="17" t="s">
        <v>82</v>
      </c>
    </row>
    <row r="354" spans="1:65" s="12" customFormat="1" ht="22.9" customHeight="1">
      <c r="B354" s="175"/>
      <c r="C354" s="176"/>
      <c r="D354" s="177" t="s">
        <v>71</v>
      </c>
      <c r="E354" s="189" t="s">
        <v>500</v>
      </c>
      <c r="F354" s="189" t="s">
        <v>501</v>
      </c>
      <c r="G354" s="176"/>
      <c r="H354" s="176"/>
      <c r="I354" s="179"/>
      <c r="J354" s="190">
        <f>BK354</f>
        <v>0</v>
      </c>
      <c r="K354" s="176"/>
      <c r="L354" s="181"/>
      <c r="M354" s="182"/>
      <c r="N354" s="183"/>
      <c r="O354" s="183"/>
      <c r="P354" s="184">
        <f>SUM(P355:P404)</f>
        <v>0</v>
      </c>
      <c r="Q354" s="183"/>
      <c r="R354" s="184">
        <f>SUM(R355:R404)</f>
        <v>0.58306354999999999</v>
      </c>
      <c r="S354" s="183"/>
      <c r="T354" s="185">
        <f>SUM(T355:T404)</f>
        <v>0</v>
      </c>
      <c r="AR354" s="186" t="s">
        <v>82</v>
      </c>
      <c r="AT354" s="187" t="s">
        <v>71</v>
      </c>
      <c r="AU354" s="187" t="s">
        <v>80</v>
      </c>
      <c r="AY354" s="186" t="s">
        <v>147</v>
      </c>
      <c r="BK354" s="188">
        <f>SUM(BK355:BK404)</f>
        <v>0</v>
      </c>
    </row>
    <row r="355" spans="1:65" s="2" customFormat="1" ht="24.2" customHeight="1">
      <c r="A355" s="34"/>
      <c r="B355" s="35"/>
      <c r="C355" s="191" t="s">
        <v>502</v>
      </c>
      <c r="D355" s="191" t="s">
        <v>150</v>
      </c>
      <c r="E355" s="192" t="s">
        <v>503</v>
      </c>
      <c r="F355" s="193" t="s">
        <v>504</v>
      </c>
      <c r="G355" s="194" t="s">
        <v>217</v>
      </c>
      <c r="H355" s="195">
        <v>20</v>
      </c>
      <c r="I355" s="196"/>
      <c r="J355" s="197">
        <f>ROUND(I355*H355,2)</f>
        <v>0</v>
      </c>
      <c r="K355" s="193" t="s">
        <v>154</v>
      </c>
      <c r="L355" s="39"/>
      <c r="M355" s="198" t="s">
        <v>1</v>
      </c>
      <c r="N355" s="199" t="s">
        <v>37</v>
      </c>
      <c r="O355" s="71"/>
      <c r="P355" s="200">
        <f>O355*H355</f>
        <v>0</v>
      </c>
      <c r="Q355" s="200">
        <v>1.5299999999999999E-3</v>
      </c>
      <c r="R355" s="200">
        <f>Q355*H355</f>
        <v>3.0599999999999999E-2</v>
      </c>
      <c r="S355" s="200">
        <v>0</v>
      </c>
      <c r="T355" s="201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02" t="s">
        <v>235</v>
      </c>
      <c r="AT355" s="202" t="s">
        <v>150</v>
      </c>
      <c r="AU355" s="202" t="s">
        <v>82</v>
      </c>
      <c r="AY355" s="17" t="s">
        <v>147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17" t="s">
        <v>80</v>
      </c>
      <c r="BK355" s="203">
        <f>ROUND(I355*H355,2)</f>
        <v>0</v>
      </c>
      <c r="BL355" s="17" t="s">
        <v>235</v>
      </c>
      <c r="BM355" s="202" t="s">
        <v>505</v>
      </c>
    </row>
    <row r="356" spans="1:65" s="2" customFormat="1" ht="19.5">
      <c r="A356" s="34"/>
      <c r="B356" s="35"/>
      <c r="C356" s="36"/>
      <c r="D356" s="204" t="s">
        <v>157</v>
      </c>
      <c r="E356" s="36"/>
      <c r="F356" s="205" t="s">
        <v>506</v>
      </c>
      <c r="G356" s="36"/>
      <c r="H356" s="36"/>
      <c r="I356" s="206"/>
      <c r="J356" s="36"/>
      <c r="K356" s="36"/>
      <c r="L356" s="39"/>
      <c r="M356" s="207"/>
      <c r="N356" s="208"/>
      <c r="O356" s="71"/>
      <c r="P356" s="71"/>
      <c r="Q356" s="71"/>
      <c r="R356" s="71"/>
      <c r="S356" s="71"/>
      <c r="T356" s="72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157</v>
      </c>
      <c r="AU356" s="17" t="s">
        <v>82</v>
      </c>
    </row>
    <row r="357" spans="1:65" s="2" customFormat="1" ht="14.45" customHeight="1">
      <c r="A357" s="34"/>
      <c r="B357" s="35"/>
      <c r="C357" s="241" t="s">
        <v>507</v>
      </c>
      <c r="D357" s="241" t="s">
        <v>236</v>
      </c>
      <c r="E357" s="242" t="s">
        <v>508</v>
      </c>
      <c r="F357" s="243" t="s">
        <v>509</v>
      </c>
      <c r="G357" s="244" t="s">
        <v>153</v>
      </c>
      <c r="H357" s="245">
        <v>6.6980000000000004</v>
      </c>
      <c r="I357" s="246"/>
      <c r="J357" s="247">
        <f>ROUND(I357*H357,2)</f>
        <v>0</v>
      </c>
      <c r="K357" s="243" t="s">
        <v>154</v>
      </c>
      <c r="L357" s="248"/>
      <c r="M357" s="249" t="s">
        <v>1</v>
      </c>
      <c r="N357" s="250" t="s">
        <v>37</v>
      </c>
      <c r="O357" s="71"/>
      <c r="P357" s="200">
        <f>O357*H357</f>
        <v>0</v>
      </c>
      <c r="Q357" s="200">
        <v>4.0000000000000001E-3</v>
      </c>
      <c r="R357" s="200">
        <f>Q357*H357</f>
        <v>2.6792000000000003E-2</v>
      </c>
      <c r="S357" s="200">
        <v>0</v>
      </c>
      <c r="T357" s="201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2" t="s">
        <v>266</v>
      </c>
      <c r="AT357" s="202" t="s">
        <v>236</v>
      </c>
      <c r="AU357" s="202" t="s">
        <v>82</v>
      </c>
      <c r="AY357" s="17" t="s">
        <v>147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17" t="s">
        <v>80</v>
      </c>
      <c r="BK357" s="203">
        <f>ROUND(I357*H357,2)</f>
        <v>0</v>
      </c>
      <c r="BL357" s="17" t="s">
        <v>235</v>
      </c>
      <c r="BM357" s="202" t="s">
        <v>510</v>
      </c>
    </row>
    <row r="358" spans="1:65" s="2" customFormat="1" ht="11.25">
      <c r="A358" s="34"/>
      <c r="B358" s="35"/>
      <c r="C358" s="36"/>
      <c r="D358" s="204" t="s">
        <v>157</v>
      </c>
      <c r="E358" s="36"/>
      <c r="F358" s="205" t="s">
        <v>509</v>
      </c>
      <c r="G358" s="36"/>
      <c r="H358" s="36"/>
      <c r="I358" s="206"/>
      <c r="J358" s="36"/>
      <c r="K358" s="36"/>
      <c r="L358" s="39"/>
      <c r="M358" s="207"/>
      <c r="N358" s="208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157</v>
      </c>
      <c r="AU358" s="17" t="s">
        <v>82</v>
      </c>
    </row>
    <row r="359" spans="1:65" s="14" customFormat="1" ht="11.25">
      <c r="B359" s="219"/>
      <c r="C359" s="220"/>
      <c r="D359" s="204" t="s">
        <v>159</v>
      </c>
      <c r="E359" s="221" t="s">
        <v>1</v>
      </c>
      <c r="F359" s="222" t="s">
        <v>511</v>
      </c>
      <c r="G359" s="220"/>
      <c r="H359" s="223">
        <v>6.0890000000000004</v>
      </c>
      <c r="I359" s="224"/>
      <c r="J359" s="220"/>
      <c r="K359" s="220"/>
      <c r="L359" s="225"/>
      <c r="M359" s="226"/>
      <c r="N359" s="227"/>
      <c r="O359" s="227"/>
      <c r="P359" s="227"/>
      <c r="Q359" s="227"/>
      <c r="R359" s="227"/>
      <c r="S359" s="227"/>
      <c r="T359" s="228"/>
      <c r="AT359" s="229" t="s">
        <v>159</v>
      </c>
      <c r="AU359" s="229" t="s">
        <v>82</v>
      </c>
      <c r="AV359" s="14" t="s">
        <v>82</v>
      </c>
      <c r="AW359" s="14" t="s">
        <v>29</v>
      </c>
      <c r="AX359" s="14" t="s">
        <v>72</v>
      </c>
      <c r="AY359" s="229" t="s">
        <v>147</v>
      </c>
    </row>
    <row r="360" spans="1:65" s="15" customFormat="1" ht="11.25">
      <c r="B360" s="230"/>
      <c r="C360" s="231"/>
      <c r="D360" s="204" t="s">
        <v>159</v>
      </c>
      <c r="E360" s="232" t="s">
        <v>1</v>
      </c>
      <c r="F360" s="233" t="s">
        <v>166</v>
      </c>
      <c r="G360" s="231"/>
      <c r="H360" s="234">
        <v>6.0890000000000004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AT360" s="240" t="s">
        <v>159</v>
      </c>
      <c r="AU360" s="240" t="s">
        <v>82</v>
      </c>
      <c r="AV360" s="15" t="s">
        <v>155</v>
      </c>
      <c r="AW360" s="15" t="s">
        <v>29</v>
      </c>
      <c r="AX360" s="15" t="s">
        <v>80</v>
      </c>
      <c r="AY360" s="240" t="s">
        <v>147</v>
      </c>
    </row>
    <row r="361" spans="1:65" s="14" customFormat="1" ht="11.25">
      <c r="B361" s="219"/>
      <c r="C361" s="220"/>
      <c r="D361" s="204" t="s">
        <v>159</v>
      </c>
      <c r="E361" s="220"/>
      <c r="F361" s="222" t="s">
        <v>512</v>
      </c>
      <c r="G361" s="220"/>
      <c r="H361" s="223">
        <v>6.6980000000000004</v>
      </c>
      <c r="I361" s="224"/>
      <c r="J361" s="220"/>
      <c r="K361" s="220"/>
      <c r="L361" s="225"/>
      <c r="M361" s="226"/>
      <c r="N361" s="227"/>
      <c r="O361" s="227"/>
      <c r="P361" s="227"/>
      <c r="Q361" s="227"/>
      <c r="R361" s="227"/>
      <c r="S361" s="227"/>
      <c r="T361" s="228"/>
      <c r="AT361" s="229" t="s">
        <v>159</v>
      </c>
      <c r="AU361" s="229" t="s">
        <v>82</v>
      </c>
      <c r="AV361" s="14" t="s">
        <v>82</v>
      </c>
      <c r="AW361" s="14" t="s">
        <v>4</v>
      </c>
      <c r="AX361" s="14" t="s">
        <v>80</v>
      </c>
      <c r="AY361" s="229" t="s">
        <v>147</v>
      </c>
    </row>
    <row r="362" spans="1:65" s="2" customFormat="1" ht="24.2" customHeight="1">
      <c r="A362" s="34"/>
      <c r="B362" s="35"/>
      <c r="C362" s="191" t="s">
        <v>513</v>
      </c>
      <c r="D362" s="191" t="s">
        <v>150</v>
      </c>
      <c r="E362" s="192" t="s">
        <v>514</v>
      </c>
      <c r="F362" s="193" t="s">
        <v>515</v>
      </c>
      <c r="G362" s="194" t="s">
        <v>217</v>
      </c>
      <c r="H362" s="195">
        <v>22</v>
      </c>
      <c r="I362" s="196"/>
      <c r="J362" s="197">
        <f>ROUND(I362*H362,2)</f>
        <v>0</v>
      </c>
      <c r="K362" s="193" t="s">
        <v>154</v>
      </c>
      <c r="L362" s="39"/>
      <c r="M362" s="198" t="s">
        <v>1</v>
      </c>
      <c r="N362" s="199" t="s">
        <v>37</v>
      </c>
      <c r="O362" s="71"/>
      <c r="P362" s="200">
        <f>O362*H362</f>
        <v>0</v>
      </c>
      <c r="Q362" s="200">
        <v>1.0200000000000001E-3</v>
      </c>
      <c r="R362" s="200">
        <f>Q362*H362</f>
        <v>2.2440000000000002E-2</v>
      </c>
      <c r="S362" s="200">
        <v>0</v>
      </c>
      <c r="T362" s="201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02" t="s">
        <v>235</v>
      </c>
      <c r="AT362" s="202" t="s">
        <v>150</v>
      </c>
      <c r="AU362" s="202" t="s">
        <v>82</v>
      </c>
      <c r="AY362" s="17" t="s">
        <v>147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17" t="s">
        <v>80</v>
      </c>
      <c r="BK362" s="203">
        <f>ROUND(I362*H362,2)</f>
        <v>0</v>
      </c>
      <c r="BL362" s="17" t="s">
        <v>235</v>
      </c>
      <c r="BM362" s="202" t="s">
        <v>516</v>
      </c>
    </row>
    <row r="363" spans="1:65" s="2" customFormat="1" ht="19.5">
      <c r="A363" s="34"/>
      <c r="B363" s="35"/>
      <c r="C363" s="36"/>
      <c r="D363" s="204" t="s">
        <v>157</v>
      </c>
      <c r="E363" s="36"/>
      <c r="F363" s="205" t="s">
        <v>517</v>
      </c>
      <c r="G363" s="36"/>
      <c r="H363" s="36"/>
      <c r="I363" s="206"/>
      <c r="J363" s="36"/>
      <c r="K363" s="36"/>
      <c r="L363" s="39"/>
      <c r="M363" s="207"/>
      <c r="N363" s="208"/>
      <c r="O363" s="71"/>
      <c r="P363" s="71"/>
      <c r="Q363" s="71"/>
      <c r="R363" s="71"/>
      <c r="S363" s="71"/>
      <c r="T363" s="72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157</v>
      </c>
      <c r="AU363" s="17" t="s">
        <v>82</v>
      </c>
    </row>
    <row r="364" spans="1:65" s="14" customFormat="1" ht="11.25">
      <c r="B364" s="219"/>
      <c r="C364" s="220"/>
      <c r="D364" s="204" t="s">
        <v>159</v>
      </c>
      <c r="E364" s="221" t="s">
        <v>1</v>
      </c>
      <c r="F364" s="222" t="s">
        <v>251</v>
      </c>
      <c r="G364" s="220"/>
      <c r="H364" s="223">
        <v>22</v>
      </c>
      <c r="I364" s="224"/>
      <c r="J364" s="220"/>
      <c r="K364" s="220"/>
      <c r="L364" s="225"/>
      <c r="M364" s="226"/>
      <c r="N364" s="227"/>
      <c r="O364" s="227"/>
      <c r="P364" s="227"/>
      <c r="Q364" s="227"/>
      <c r="R364" s="227"/>
      <c r="S364" s="227"/>
      <c r="T364" s="228"/>
      <c r="AT364" s="229" t="s">
        <v>159</v>
      </c>
      <c r="AU364" s="229" t="s">
        <v>82</v>
      </c>
      <c r="AV364" s="14" t="s">
        <v>82</v>
      </c>
      <c r="AW364" s="14" t="s">
        <v>29</v>
      </c>
      <c r="AX364" s="14" t="s">
        <v>72</v>
      </c>
      <c r="AY364" s="229" t="s">
        <v>147</v>
      </c>
    </row>
    <row r="365" spans="1:65" s="15" customFormat="1" ht="11.25">
      <c r="B365" s="230"/>
      <c r="C365" s="231"/>
      <c r="D365" s="204" t="s">
        <v>159</v>
      </c>
      <c r="E365" s="232" t="s">
        <v>1</v>
      </c>
      <c r="F365" s="233" t="s">
        <v>166</v>
      </c>
      <c r="G365" s="231"/>
      <c r="H365" s="234">
        <v>22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AT365" s="240" t="s">
        <v>159</v>
      </c>
      <c r="AU365" s="240" t="s">
        <v>82</v>
      </c>
      <c r="AV365" s="15" t="s">
        <v>155</v>
      </c>
      <c r="AW365" s="15" t="s">
        <v>29</v>
      </c>
      <c r="AX365" s="15" t="s">
        <v>80</v>
      </c>
      <c r="AY365" s="240" t="s">
        <v>147</v>
      </c>
    </row>
    <row r="366" spans="1:65" s="2" customFormat="1" ht="14.45" customHeight="1">
      <c r="A366" s="34"/>
      <c r="B366" s="35"/>
      <c r="C366" s="241" t="s">
        <v>518</v>
      </c>
      <c r="D366" s="241" t="s">
        <v>236</v>
      </c>
      <c r="E366" s="242" t="s">
        <v>519</v>
      </c>
      <c r="F366" s="243" t="s">
        <v>520</v>
      </c>
      <c r="G366" s="244" t="s">
        <v>153</v>
      </c>
      <c r="H366" s="245">
        <v>6.6980000000000004</v>
      </c>
      <c r="I366" s="246"/>
      <c r="J366" s="247">
        <f>ROUND(I366*H366,2)</f>
        <v>0</v>
      </c>
      <c r="K366" s="243" t="s">
        <v>154</v>
      </c>
      <c r="L366" s="248"/>
      <c r="M366" s="249" t="s">
        <v>1</v>
      </c>
      <c r="N366" s="250" t="s">
        <v>37</v>
      </c>
      <c r="O366" s="71"/>
      <c r="P366" s="200">
        <f>O366*H366</f>
        <v>0</v>
      </c>
      <c r="Q366" s="200">
        <v>6.3000000000000003E-4</v>
      </c>
      <c r="R366" s="200">
        <f>Q366*H366</f>
        <v>4.2197400000000005E-3</v>
      </c>
      <c r="S366" s="200">
        <v>0</v>
      </c>
      <c r="T366" s="201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2" t="s">
        <v>266</v>
      </c>
      <c r="AT366" s="202" t="s">
        <v>236</v>
      </c>
      <c r="AU366" s="202" t="s">
        <v>82</v>
      </c>
      <c r="AY366" s="17" t="s">
        <v>147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17" t="s">
        <v>80</v>
      </c>
      <c r="BK366" s="203">
        <f>ROUND(I366*H366,2)</f>
        <v>0</v>
      </c>
      <c r="BL366" s="17" t="s">
        <v>235</v>
      </c>
      <c r="BM366" s="202" t="s">
        <v>521</v>
      </c>
    </row>
    <row r="367" spans="1:65" s="2" customFormat="1" ht="11.25">
      <c r="A367" s="34"/>
      <c r="B367" s="35"/>
      <c r="C367" s="36"/>
      <c r="D367" s="204" t="s">
        <v>157</v>
      </c>
      <c r="E367" s="36"/>
      <c r="F367" s="205" t="s">
        <v>522</v>
      </c>
      <c r="G367" s="36"/>
      <c r="H367" s="36"/>
      <c r="I367" s="206"/>
      <c r="J367" s="36"/>
      <c r="K367" s="36"/>
      <c r="L367" s="39"/>
      <c r="M367" s="207"/>
      <c r="N367" s="208"/>
      <c r="O367" s="71"/>
      <c r="P367" s="71"/>
      <c r="Q367" s="71"/>
      <c r="R367" s="71"/>
      <c r="S367" s="71"/>
      <c r="T367" s="72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157</v>
      </c>
      <c r="AU367" s="17" t="s">
        <v>82</v>
      </c>
    </row>
    <row r="368" spans="1:65" s="14" customFormat="1" ht="11.25">
      <c r="B368" s="219"/>
      <c r="C368" s="220"/>
      <c r="D368" s="204" t="s">
        <v>159</v>
      </c>
      <c r="E368" s="221" t="s">
        <v>1</v>
      </c>
      <c r="F368" s="222" t="s">
        <v>523</v>
      </c>
      <c r="G368" s="220"/>
      <c r="H368" s="223">
        <v>6.6980000000000004</v>
      </c>
      <c r="I368" s="224"/>
      <c r="J368" s="220"/>
      <c r="K368" s="220"/>
      <c r="L368" s="225"/>
      <c r="M368" s="226"/>
      <c r="N368" s="227"/>
      <c r="O368" s="227"/>
      <c r="P368" s="227"/>
      <c r="Q368" s="227"/>
      <c r="R368" s="227"/>
      <c r="S368" s="227"/>
      <c r="T368" s="228"/>
      <c r="AT368" s="229" t="s">
        <v>159</v>
      </c>
      <c r="AU368" s="229" t="s">
        <v>82</v>
      </c>
      <c r="AV368" s="14" t="s">
        <v>82</v>
      </c>
      <c r="AW368" s="14" t="s">
        <v>29</v>
      </c>
      <c r="AX368" s="14" t="s">
        <v>72</v>
      </c>
      <c r="AY368" s="229" t="s">
        <v>147</v>
      </c>
    </row>
    <row r="369" spans="1:65" s="15" customFormat="1" ht="11.25">
      <c r="B369" s="230"/>
      <c r="C369" s="231"/>
      <c r="D369" s="204" t="s">
        <v>159</v>
      </c>
      <c r="E369" s="232" t="s">
        <v>1</v>
      </c>
      <c r="F369" s="233" t="s">
        <v>166</v>
      </c>
      <c r="G369" s="231"/>
      <c r="H369" s="234">
        <v>6.6980000000000004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159</v>
      </c>
      <c r="AU369" s="240" t="s">
        <v>82</v>
      </c>
      <c r="AV369" s="15" t="s">
        <v>155</v>
      </c>
      <c r="AW369" s="15" t="s">
        <v>29</v>
      </c>
      <c r="AX369" s="15" t="s">
        <v>80</v>
      </c>
      <c r="AY369" s="240" t="s">
        <v>147</v>
      </c>
    </row>
    <row r="370" spans="1:65" s="2" customFormat="1" ht="24.2" customHeight="1">
      <c r="A370" s="34"/>
      <c r="B370" s="35"/>
      <c r="C370" s="191" t="s">
        <v>524</v>
      </c>
      <c r="D370" s="191" t="s">
        <v>150</v>
      </c>
      <c r="E370" s="192" t="s">
        <v>525</v>
      </c>
      <c r="F370" s="193" t="s">
        <v>526</v>
      </c>
      <c r="G370" s="194" t="s">
        <v>217</v>
      </c>
      <c r="H370" s="195">
        <v>8.9139999999999997</v>
      </c>
      <c r="I370" s="196"/>
      <c r="J370" s="197">
        <f>ROUND(I370*H370,2)</f>
        <v>0</v>
      </c>
      <c r="K370" s="193" t="s">
        <v>154</v>
      </c>
      <c r="L370" s="39"/>
      <c r="M370" s="198" t="s">
        <v>1</v>
      </c>
      <c r="N370" s="199" t="s">
        <v>37</v>
      </c>
      <c r="O370" s="71"/>
      <c r="P370" s="200">
        <f>O370*H370</f>
        <v>0</v>
      </c>
      <c r="Q370" s="200">
        <v>4.2999999999999999E-4</v>
      </c>
      <c r="R370" s="200">
        <f>Q370*H370</f>
        <v>3.8330199999999999E-3</v>
      </c>
      <c r="S370" s="200">
        <v>0</v>
      </c>
      <c r="T370" s="201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2" t="s">
        <v>235</v>
      </c>
      <c r="AT370" s="202" t="s">
        <v>150</v>
      </c>
      <c r="AU370" s="202" t="s">
        <v>82</v>
      </c>
      <c r="AY370" s="17" t="s">
        <v>147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17" t="s">
        <v>80</v>
      </c>
      <c r="BK370" s="203">
        <f>ROUND(I370*H370,2)</f>
        <v>0</v>
      </c>
      <c r="BL370" s="17" t="s">
        <v>235</v>
      </c>
      <c r="BM370" s="202" t="s">
        <v>527</v>
      </c>
    </row>
    <row r="371" spans="1:65" s="2" customFormat="1" ht="19.5">
      <c r="A371" s="34"/>
      <c r="B371" s="35"/>
      <c r="C371" s="36"/>
      <c r="D371" s="204" t="s">
        <v>157</v>
      </c>
      <c r="E371" s="36"/>
      <c r="F371" s="205" t="s">
        <v>528</v>
      </c>
      <c r="G371" s="36"/>
      <c r="H371" s="36"/>
      <c r="I371" s="206"/>
      <c r="J371" s="36"/>
      <c r="K371" s="36"/>
      <c r="L371" s="39"/>
      <c r="M371" s="207"/>
      <c r="N371" s="208"/>
      <c r="O371" s="71"/>
      <c r="P371" s="71"/>
      <c r="Q371" s="71"/>
      <c r="R371" s="71"/>
      <c r="S371" s="71"/>
      <c r="T371" s="72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157</v>
      </c>
      <c r="AU371" s="17" t="s">
        <v>82</v>
      </c>
    </row>
    <row r="372" spans="1:65" s="14" customFormat="1" ht="11.25">
      <c r="B372" s="219"/>
      <c r="C372" s="220"/>
      <c r="D372" s="204" t="s">
        <v>159</v>
      </c>
      <c r="E372" s="221" t="s">
        <v>1</v>
      </c>
      <c r="F372" s="222" t="s">
        <v>529</v>
      </c>
      <c r="G372" s="220"/>
      <c r="H372" s="223">
        <v>4.59</v>
      </c>
      <c r="I372" s="224"/>
      <c r="J372" s="220"/>
      <c r="K372" s="220"/>
      <c r="L372" s="225"/>
      <c r="M372" s="226"/>
      <c r="N372" s="227"/>
      <c r="O372" s="227"/>
      <c r="P372" s="227"/>
      <c r="Q372" s="227"/>
      <c r="R372" s="227"/>
      <c r="S372" s="227"/>
      <c r="T372" s="228"/>
      <c r="AT372" s="229" t="s">
        <v>159</v>
      </c>
      <c r="AU372" s="229" t="s">
        <v>82</v>
      </c>
      <c r="AV372" s="14" t="s">
        <v>82</v>
      </c>
      <c r="AW372" s="14" t="s">
        <v>29</v>
      </c>
      <c r="AX372" s="14" t="s">
        <v>72</v>
      </c>
      <c r="AY372" s="229" t="s">
        <v>147</v>
      </c>
    </row>
    <row r="373" spans="1:65" s="14" customFormat="1" ht="11.25">
      <c r="B373" s="219"/>
      <c r="C373" s="220"/>
      <c r="D373" s="204" t="s">
        <v>159</v>
      </c>
      <c r="E373" s="221" t="s">
        <v>1</v>
      </c>
      <c r="F373" s="222" t="s">
        <v>530</v>
      </c>
      <c r="G373" s="220"/>
      <c r="H373" s="223">
        <v>4.3239999999999998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159</v>
      </c>
      <c r="AU373" s="229" t="s">
        <v>82</v>
      </c>
      <c r="AV373" s="14" t="s">
        <v>82</v>
      </c>
      <c r="AW373" s="14" t="s">
        <v>29</v>
      </c>
      <c r="AX373" s="14" t="s">
        <v>72</v>
      </c>
      <c r="AY373" s="229" t="s">
        <v>147</v>
      </c>
    </row>
    <row r="374" spans="1:65" s="15" customFormat="1" ht="11.25">
      <c r="B374" s="230"/>
      <c r="C374" s="231"/>
      <c r="D374" s="204" t="s">
        <v>159</v>
      </c>
      <c r="E374" s="232" t="s">
        <v>1</v>
      </c>
      <c r="F374" s="233" t="s">
        <v>166</v>
      </c>
      <c r="G374" s="231"/>
      <c r="H374" s="234">
        <v>8.9139999999999997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AT374" s="240" t="s">
        <v>159</v>
      </c>
      <c r="AU374" s="240" t="s">
        <v>82</v>
      </c>
      <c r="AV374" s="15" t="s">
        <v>155</v>
      </c>
      <c r="AW374" s="15" t="s">
        <v>29</v>
      </c>
      <c r="AX374" s="15" t="s">
        <v>80</v>
      </c>
      <c r="AY374" s="240" t="s">
        <v>147</v>
      </c>
    </row>
    <row r="375" spans="1:65" s="2" customFormat="1" ht="24.2" customHeight="1">
      <c r="A375" s="34"/>
      <c r="B375" s="35"/>
      <c r="C375" s="241" t="s">
        <v>531</v>
      </c>
      <c r="D375" s="241" t="s">
        <v>236</v>
      </c>
      <c r="E375" s="242" t="s">
        <v>532</v>
      </c>
      <c r="F375" s="243" t="s">
        <v>533</v>
      </c>
      <c r="G375" s="244" t="s">
        <v>200</v>
      </c>
      <c r="H375" s="245">
        <v>49.686</v>
      </c>
      <c r="I375" s="246"/>
      <c r="J375" s="247">
        <f>ROUND(I375*H375,2)</f>
        <v>0</v>
      </c>
      <c r="K375" s="243" t="s">
        <v>154</v>
      </c>
      <c r="L375" s="248"/>
      <c r="M375" s="249" t="s">
        <v>1</v>
      </c>
      <c r="N375" s="250" t="s">
        <v>37</v>
      </c>
      <c r="O375" s="71"/>
      <c r="P375" s="200">
        <f>O375*H375</f>
        <v>0</v>
      </c>
      <c r="Q375" s="200">
        <v>8.9999999999999998E-4</v>
      </c>
      <c r="R375" s="200">
        <f>Q375*H375</f>
        <v>4.4717399999999997E-2</v>
      </c>
      <c r="S375" s="200">
        <v>0</v>
      </c>
      <c r="T375" s="201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02" t="s">
        <v>266</v>
      </c>
      <c r="AT375" s="202" t="s">
        <v>236</v>
      </c>
      <c r="AU375" s="202" t="s">
        <v>82</v>
      </c>
      <c r="AY375" s="17" t="s">
        <v>147</v>
      </c>
      <c r="BE375" s="203">
        <f>IF(N375="základní",J375,0)</f>
        <v>0</v>
      </c>
      <c r="BF375" s="203">
        <f>IF(N375="snížená",J375,0)</f>
        <v>0</v>
      </c>
      <c r="BG375" s="203">
        <f>IF(N375="zákl. přenesená",J375,0)</f>
        <v>0</v>
      </c>
      <c r="BH375" s="203">
        <f>IF(N375="sníž. přenesená",J375,0)</f>
        <v>0</v>
      </c>
      <c r="BI375" s="203">
        <f>IF(N375="nulová",J375,0)</f>
        <v>0</v>
      </c>
      <c r="BJ375" s="17" t="s">
        <v>80</v>
      </c>
      <c r="BK375" s="203">
        <f>ROUND(I375*H375,2)</f>
        <v>0</v>
      </c>
      <c r="BL375" s="17" t="s">
        <v>235</v>
      </c>
      <c r="BM375" s="202" t="s">
        <v>534</v>
      </c>
    </row>
    <row r="376" spans="1:65" s="2" customFormat="1" ht="19.5">
      <c r="A376" s="34"/>
      <c r="B376" s="35"/>
      <c r="C376" s="36"/>
      <c r="D376" s="204" t="s">
        <v>157</v>
      </c>
      <c r="E376" s="36"/>
      <c r="F376" s="205" t="s">
        <v>533</v>
      </c>
      <c r="G376" s="36"/>
      <c r="H376" s="36"/>
      <c r="I376" s="206"/>
      <c r="J376" s="36"/>
      <c r="K376" s="36"/>
      <c r="L376" s="39"/>
      <c r="M376" s="207"/>
      <c r="N376" s="208"/>
      <c r="O376" s="71"/>
      <c r="P376" s="71"/>
      <c r="Q376" s="71"/>
      <c r="R376" s="71"/>
      <c r="S376" s="71"/>
      <c r="T376" s="72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157</v>
      </c>
      <c r="AU376" s="17" t="s">
        <v>82</v>
      </c>
    </row>
    <row r="377" spans="1:65" s="14" customFormat="1" ht="11.25">
      <c r="B377" s="219"/>
      <c r="C377" s="220"/>
      <c r="D377" s="204" t="s">
        <v>159</v>
      </c>
      <c r="E377" s="220"/>
      <c r="F377" s="222" t="s">
        <v>535</v>
      </c>
      <c r="G377" s="220"/>
      <c r="H377" s="223">
        <v>49.686</v>
      </c>
      <c r="I377" s="224"/>
      <c r="J377" s="220"/>
      <c r="K377" s="220"/>
      <c r="L377" s="225"/>
      <c r="M377" s="226"/>
      <c r="N377" s="227"/>
      <c r="O377" s="227"/>
      <c r="P377" s="227"/>
      <c r="Q377" s="227"/>
      <c r="R377" s="227"/>
      <c r="S377" s="227"/>
      <c r="T377" s="228"/>
      <c r="AT377" s="229" t="s">
        <v>159</v>
      </c>
      <c r="AU377" s="229" t="s">
        <v>82</v>
      </c>
      <c r="AV377" s="14" t="s">
        <v>82</v>
      </c>
      <c r="AW377" s="14" t="s">
        <v>4</v>
      </c>
      <c r="AX377" s="14" t="s">
        <v>80</v>
      </c>
      <c r="AY377" s="229" t="s">
        <v>147</v>
      </c>
    </row>
    <row r="378" spans="1:65" s="2" customFormat="1" ht="24.2" customHeight="1">
      <c r="A378" s="34"/>
      <c r="B378" s="35"/>
      <c r="C378" s="191" t="s">
        <v>536</v>
      </c>
      <c r="D378" s="191" t="s">
        <v>150</v>
      </c>
      <c r="E378" s="192" t="s">
        <v>537</v>
      </c>
      <c r="F378" s="193" t="s">
        <v>538</v>
      </c>
      <c r="G378" s="194" t="s">
        <v>217</v>
      </c>
      <c r="H378" s="195">
        <v>14.058</v>
      </c>
      <c r="I378" s="196"/>
      <c r="J378" s="197">
        <f>ROUND(I378*H378,2)</f>
        <v>0</v>
      </c>
      <c r="K378" s="193" t="s">
        <v>154</v>
      </c>
      <c r="L378" s="39"/>
      <c r="M378" s="198" t="s">
        <v>1</v>
      </c>
      <c r="N378" s="199" t="s">
        <v>37</v>
      </c>
      <c r="O378" s="71"/>
      <c r="P378" s="200">
        <f>O378*H378</f>
        <v>0</v>
      </c>
      <c r="Q378" s="200">
        <v>4.2999999999999999E-4</v>
      </c>
      <c r="R378" s="200">
        <f>Q378*H378</f>
        <v>6.0449399999999995E-3</v>
      </c>
      <c r="S378" s="200">
        <v>0</v>
      </c>
      <c r="T378" s="201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2" t="s">
        <v>235</v>
      </c>
      <c r="AT378" s="202" t="s">
        <v>150</v>
      </c>
      <c r="AU378" s="202" t="s">
        <v>82</v>
      </c>
      <c r="AY378" s="17" t="s">
        <v>147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17" t="s">
        <v>80</v>
      </c>
      <c r="BK378" s="203">
        <f>ROUND(I378*H378,2)</f>
        <v>0</v>
      </c>
      <c r="BL378" s="17" t="s">
        <v>235</v>
      </c>
      <c r="BM378" s="202" t="s">
        <v>539</v>
      </c>
    </row>
    <row r="379" spans="1:65" s="2" customFormat="1" ht="19.5">
      <c r="A379" s="34"/>
      <c r="B379" s="35"/>
      <c r="C379" s="36"/>
      <c r="D379" s="204" t="s">
        <v>157</v>
      </c>
      <c r="E379" s="36"/>
      <c r="F379" s="205" t="s">
        <v>540</v>
      </c>
      <c r="G379" s="36"/>
      <c r="H379" s="36"/>
      <c r="I379" s="206"/>
      <c r="J379" s="36"/>
      <c r="K379" s="36"/>
      <c r="L379" s="39"/>
      <c r="M379" s="207"/>
      <c r="N379" s="208"/>
      <c r="O379" s="71"/>
      <c r="P379" s="71"/>
      <c r="Q379" s="71"/>
      <c r="R379" s="71"/>
      <c r="S379" s="71"/>
      <c r="T379" s="72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157</v>
      </c>
      <c r="AU379" s="17" t="s">
        <v>82</v>
      </c>
    </row>
    <row r="380" spans="1:65" s="14" customFormat="1" ht="11.25">
      <c r="B380" s="219"/>
      <c r="C380" s="220"/>
      <c r="D380" s="204" t="s">
        <v>159</v>
      </c>
      <c r="E380" s="221" t="s">
        <v>1</v>
      </c>
      <c r="F380" s="222" t="s">
        <v>541</v>
      </c>
      <c r="G380" s="220"/>
      <c r="H380" s="223">
        <v>3.7730000000000001</v>
      </c>
      <c r="I380" s="224"/>
      <c r="J380" s="220"/>
      <c r="K380" s="220"/>
      <c r="L380" s="225"/>
      <c r="M380" s="226"/>
      <c r="N380" s="227"/>
      <c r="O380" s="227"/>
      <c r="P380" s="227"/>
      <c r="Q380" s="227"/>
      <c r="R380" s="227"/>
      <c r="S380" s="227"/>
      <c r="T380" s="228"/>
      <c r="AT380" s="229" t="s">
        <v>159</v>
      </c>
      <c r="AU380" s="229" t="s">
        <v>82</v>
      </c>
      <c r="AV380" s="14" t="s">
        <v>82</v>
      </c>
      <c r="AW380" s="14" t="s">
        <v>29</v>
      </c>
      <c r="AX380" s="14" t="s">
        <v>72</v>
      </c>
      <c r="AY380" s="229" t="s">
        <v>147</v>
      </c>
    </row>
    <row r="381" spans="1:65" s="14" customFormat="1" ht="11.25">
      <c r="B381" s="219"/>
      <c r="C381" s="220"/>
      <c r="D381" s="204" t="s">
        <v>159</v>
      </c>
      <c r="E381" s="221" t="s">
        <v>1</v>
      </c>
      <c r="F381" s="222" t="s">
        <v>542</v>
      </c>
      <c r="G381" s="220"/>
      <c r="H381" s="223">
        <v>6</v>
      </c>
      <c r="I381" s="224"/>
      <c r="J381" s="220"/>
      <c r="K381" s="220"/>
      <c r="L381" s="225"/>
      <c r="M381" s="226"/>
      <c r="N381" s="227"/>
      <c r="O381" s="227"/>
      <c r="P381" s="227"/>
      <c r="Q381" s="227"/>
      <c r="R381" s="227"/>
      <c r="S381" s="227"/>
      <c r="T381" s="228"/>
      <c r="AT381" s="229" t="s">
        <v>159</v>
      </c>
      <c r="AU381" s="229" t="s">
        <v>82</v>
      </c>
      <c r="AV381" s="14" t="s">
        <v>82</v>
      </c>
      <c r="AW381" s="14" t="s">
        <v>29</v>
      </c>
      <c r="AX381" s="14" t="s">
        <v>72</v>
      </c>
      <c r="AY381" s="229" t="s">
        <v>147</v>
      </c>
    </row>
    <row r="382" spans="1:65" s="14" customFormat="1" ht="11.25">
      <c r="B382" s="219"/>
      <c r="C382" s="220"/>
      <c r="D382" s="204" t="s">
        <v>159</v>
      </c>
      <c r="E382" s="221" t="s">
        <v>1</v>
      </c>
      <c r="F382" s="222" t="s">
        <v>543</v>
      </c>
      <c r="G382" s="220"/>
      <c r="H382" s="223">
        <v>4.2850000000000001</v>
      </c>
      <c r="I382" s="224"/>
      <c r="J382" s="220"/>
      <c r="K382" s="220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159</v>
      </c>
      <c r="AU382" s="229" t="s">
        <v>82</v>
      </c>
      <c r="AV382" s="14" t="s">
        <v>82</v>
      </c>
      <c r="AW382" s="14" t="s">
        <v>29</v>
      </c>
      <c r="AX382" s="14" t="s">
        <v>72</v>
      </c>
      <c r="AY382" s="229" t="s">
        <v>147</v>
      </c>
    </row>
    <row r="383" spans="1:65" s="15" customFormat="1" ht="11.25">
      <c r="B383" s="230"/>
      <c r="C383" s="231"/>
      <c r="D383" s="204" t="s">
        <v>159</v>
      </c>
      <c r="E383" s="232" t="s">
        <v>1</v>
      </c>
      <c r="F383" s="233" t="s">
        <v>166</v>
      </c>
      <c r="G383" s="231"/>
      <c r="H383" s="234">
        <v>14.058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AT383" s="240" t="s">
        <v>159</v>
      </c>
      <c r="AU383" s="240" t="s">
        <v>82</v>
      </c>
      <c r="AV383" s="15" t="s">
        <v>155</v>
      </c>
      <c r="AW383" s="15" t="s">
        <v>29</v>
      </c>
      <c r="AX383" s="15" t="s">
        <v>80</v>
      </c>
      <c r="AY383" s="240" t="s">
        <v>147</v>
      </c>
    </row>
    <row r="384" spans="1:65" s="2" customFormat="1" ht="24.2" customHeight="1">
      <c r="A384" s="34"/>
      <c r="B384" s="35"/>
      <c r="C384" s="241" t="s">
        <v>544</v>
      </c>
      <c r="D384" s="241" t="s">
        <v>236</v>
      </c>
      <c r="E384" s="242" t="s">
        <v>532</v>
      </c>
      <c r="F384" s="243" t="s">
        <v>533</v>
      </c>
      <c r="G384" s="244" t="s">
        <v>200</v>
      </c>
      <c r="H384" s="245">
        <v>78.358000000000004</v>
      </c>
      <c r="I384" s="246"/>
      <c r="J384" s="247">
        <f>ROUND(I384*H384,2)</f>
        <v>0</v>
      </c>
      <c r="K384" s="243" t="s">
        <v>154</v>
      </c>
      <c r="L384" s="248"/>
      <c r="M384" s="249" t="s">
        <v>1</v>
      </c>
      <c r="N384" s="250" t="s">
        <v>37</v>
      </c>
      <c r="O384" s="71"/>
      <c r="P384" s="200">
        <f>O384*H384</f>
        <v>0</v>
      </c>
      <c r="Q384" s="200">
        <v>8.9999999999999998E-4</v>
      </c>
      <c r="R384" s="200">
        <f>Q384*H384</f>
        <v>7.0522200000000007E-2</v>
      </c>
      <c r="S384" s="200">
        <v>0</v>
      </c>
      <c r="T384" s="201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2" t="s">
        <v>266</v>
      </c>
      <c r="AT384" s="202" t="s">
        <v>236</v>
      </c>
      <c r="AU384" s="202" t="s">
        <v>82</v>
      </c>
      <c r="AY384" s="17" t="s">
        <v>147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17" t="s">
        <v>80</v>
      </c>
      <c r="BK384" s="203">
        <f>ROUND(I384*H384,2)</f>
        <v>0</v>
      </c>
      <c r="BL384" s="17" t="s">
        <v>235</v>
      </c>
      <c r="BM384" s="202" t="s">
        <v>545</v>
      </c>
    </row>
    <row r="385" spans="1:65" s="2" customFormat="1" ht="19.5">
      <c r="A385" s="34"/>
      <c r="B385" s="35"/>
      <c r="C385" s="36"/>
      <c r="D385" s="204" t="s">
        <v>157</v>
      </c>
      <c r="E385" s="36"/>
      <c r="F385" s="205" t="s">
        <v>533</v>
      </c>
      <c r="G385" s="36"/>
      <c r="H385" s="36"/>
      <c r="I385" s="206"/>
      <c r="J385" s="36"/>
      <c r="K385" s="36"/>
      <c r="L385" s="39"/>
      <c r="M385" s="207"/>
      <c r="N385" s="208"/>
      <c r="O385" s="71"/>
      <c r="P385" s="71"/>
      <c r="Q385" s="71"/>
      <c r="R385" s="71"/>
      <c r="S385" s="71"/>
      <c r="T385" s="72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157</v>
      </c>
      <c r="AU385" s="17" t="s">
        <v>82</v>
      </c>
    </row>
    <row r="386" spans="1:65" s="14" customFormat="1" ht="11.25">
      <c r="B386" s="219"/>
      <c r="C386" s="220"/>
      <c r="D386" s="204" t="s">
        <v>159</v>
      </c>
      <c r="E386" s="220"/>
      <c r="F386" s="222" t="s">
        <v>546</v>
      </c>
      <c r="G386" s="220"/>
      <c r="H386" s="223">
        <v>78.358000000000004</v>
      </c>
      <c r="I386" s="224"/>
      <c r="J386" s="220"/>
      <c r="K386" s="220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159</v>
      </c>
      <c r="AU386" s="229" t="s">
        <v>82</v>
      </c>
      <c r="AV386" s="14" t="s">
        <v>82</v>
      </c>
      <c r="AW386" s="14" t="s">
        <v>4</v>
      </c>
      <c r="AX386" s="14" t="s">
        <v>80</v>
      </c>
      <c r="AY386" s="229" t="s">
        <v>147</v>
      </c>
    </row>
    <row r="387" spans="1:65" s="2" customFormat="1" ht="24.2" customHeight="1">
      <c r="A387" s="34"/>
      <c r="B387" s="35"/>
      <c r="C387" s="191" t="s">
        <v>547</v>
      </c>
      <c r="D387" s="191" t="s">
        <v>150</v>
      </c>
      <c r="E387" s="192" t="s">
        <v>548</v>
      </c>
      <c r="F387" s="193" t="s">
        <v>549</v>
      </c>
      <c r="G387" s="194" t="s">
        <v>153</v>
      </c>
      <c r="H387" s="195">
        <v>15.355</v>
      </c>
      <c r="I387" s="196"/>
      <c r="J387" s="197">
        <f>ROUND(I387*H387,2)</f>
        <v>0</v>
      </c>
      <c r="K387" s="193" t="s">
        <v>154</v>
      </c>
      <c r="L387" s="39"/>
      <c r="M387" s="198" t="s">
        <v>1</v>
      </c>
      <c r="N387" s="199" t="s">
        <v>37</v>
      </c>
      <c r="O387" s="71"/>
      <c r="P387" s="200">
        <f>O387*H387</f>
        <v>0</v>
      </c>
      <c r="Q387" s="200">
        <v>6.3499999999999997E-3</v>
      </c>
      <c r="R387" s="200">
        <f>Q387*H387</f>
        <v>9.7504250000000001E-2</v>
      </c>
      <c r="S387" s="200">
        <v>0</v>
      </c>
      <c r="T387" s="201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2" t="s">
        <v>235</v>
      </c>
      <c r="AT387" s="202" t="s">
        <v>150</v>
      </c>
      <c r="AU387" s="202" t="s">
        <v>82</v>
      </c>
      <c r="AY387" s="17" t="s">
        <v>147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17" t="s">
        <v>80</v>
      </c>
      <c r="BK387" s="203">
        <f>ROUND(I387*H387,2)</f>
        <v>0</v>
      </c>
      <c r="BL387" s="17" t="s">
        <v>235</v>
      </c>
      <c r="BM387" s="202" t="s">
        <v>550</v>
      </c>
    </row>
    <row r="388" spans="1:65" s="2" customFormat="1" ht="19.5">
      <c r="A388" s="34"/>
      <c r="B388" s="35"/>
      <c r="C388" s="36"/>
      <c r="D388" s="204" t="s">
        <v>157</v>
      </c>
      <c r="E388" s="36"/>
      <c r="F388" s="205" t="s">
        <v>551</v>
      </c>
      <c r="G388" s="36"/>
      <c r="H388" s="36"/>
      <c r="I388" s="206"/>
      <c r="J388" s="36"/>
      <c r="K388" s="36"/>
      <c r="L388" s="39"/>
      <c r="M388" s="207"/>
      <c r="N388" s="208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157</v>
      </c>
      <c r="AU388" s="17" t="s">
        <v>82</v>
      </c>
    </row>
    <row r="389" spans="1:65" s="13" customFormat="1" ht="11.25">
      <c r="B389" s="209"/>
      <c r="C389" s="210"/>
      <c r="D389" s="204" t="s">
        <v>159</v>
      </c>
      <c r="E389" s="211" t="s">
        <v>1</v>
      </c>
      <c r="F389" s="212" t="s">
        <v>552</v>
      </c>
      <c r="G389" s="210"/>
      <c r="H389" s="211" t="s">
        <v>1</v>
      </c>
      <c r="I389" s="213"/>
      <c r="J389" s="210"/>
      <c r="K389" s="210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159</v>
      </c>
      <c r="AU389" s="218" t="s">
        <v>82</v>
      </c>
      <c r="AV389" s="13" t="s">
        <v>80</v>
      </c>
      <c r="AW389" s="13" t="s">
        <v>29</v>
      </c>
      <c r="AX389" s="13" t="s">
        <v>72</v>
      </c>
      <c r="AY389" s="218" t="s">
        <v>147</v>
      </c>
    </row>
    <row r="390" spans="1:65" s="14" customFormat="1" ht="11.25">
      <c r="B390" s="219"/>
      <c r="C390" s="220"/>
      <c r="D390" s="204" t="s">
        <v>159</v>
      </c>
      <c r="E390" s="221" t="s">
        <v>1</v>
      </c>
      <c r="F390" s="222" t="s">
        <v>553</v>
      </c>
      <c r="G390" s="220"/>
      <c r="H390" s="223">
        <v>1.37</v>
      </c>
      <c r="I390" s="224"/>
      <c r="J390" s="220"/>
      <c r="K390" s="220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159</v>
      </c>
      <c r="AU390" s="229" t="s">
        <v>82</v>
      </c>
      <c r="AV390" s="14" t="s">
        <v>82</v>
      </c>
      <c r="AW390" s="14" t="s">
        <v>29</v>
      </c>
      <c r="AX390" s="14" t="s">
        <v>72</v>
      </c>
      <c r="AY390" s="229" t="s">
        <v>147</v>
      </c>
    </row>
    <row r="391" spans="1:65" s="14" customFormat="1" ht="11.25">
      <c r="B391" s="219"/>
      <c r="C391" s="220"/>
      <c r="D391" s="204" t="s">
        <v>159</v>
      </c>
      <c r="E391" s="221" t="s">
        <v>1</v>
      </c>
      <c r="F391" s="222" t="s">
        <v>554</v>
      </c>
      <c r="G391" s="220"/>
      <c r="H391" s="223">
        <v>3.59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159</v>
      </c>
      <c r="AU391" s="229" t="s">
        <v>82</v>
      </c>
      <c r="AV391" s="14" t="s">
        <v>82</v>
      </c>
      <c r="AW391" s="14" t="s">
        <v>29</v>
      </c>
      <c r="AX391" s="14" t="s">
        <v>72</v>
      </c>
      <c r="AY391" s="229" t="s">
        <v>147</v>
      </c>
    </row>
    <row r="392" spans="1:65" s="14" customFormat="1" ht="11.25">
      <c r="B392" s="219"/>
      <c r="C392" s="220"/>
      <c r="D392" s="204" t="s">
        <v>159</v>
      </c>
      <c r="E392" s="221" t="s">
        <v>1</v>
      </c>
      <c r="F392" s="222" t="s">
        <v>555</v>
      </c>
      <c r="G392" s="220"/>
      <c r="H392" s="223">
        <v>1.53</v>
      </c>
      <c r="I392" s="224"/>
      <c r="J392" s="220"/>
      <c r="K392" s="220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159</v>
      </c>
      <c r="AU392" s="229" t="s">
        <v>82</v>
      </c>
      <c r="AV392" s="14" t="s">
        <v>82</v>
      </c>
      <c r="AW392" s="14" t="s">
        <v>29</v>
      </c>
      <c r="AX392" s="14" t="s">
        <v>72</v>
      </c>
      <c r="AY392" s="229" t="s">
        <v>147</v>
      </c>
    </row>
    <row r="393" spans="1:65" s="14" customFormat="1" ht="11.25">
      <c r="B393" s="219"/>
      <c r="C393" s="220"/>
      <c r="D393" s="204" t="s">
        <v>159</v>
      </c>
      <c r="E393" s="221" t="s">
        <v>1</v>
      </c>
      <c r="F393" s="222" t="s">
        <v>556</v>
      </c>
      <c r="G393" s="220"/>
      <c r="H393" s="223">
        <v>3.57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AT393" s="229" t="s">
        <v>159</v>
      </c>
      <c r="AU393" s="229" t="s">
        <v>82</v>
      </c>
      <c r="AV393" s="14" t="s">
        <v>82</v>
      </c>
      <c r="AW393" s="14" t="s">
        <v>29</v>
      </c>
      <c r="AX393" s="14" t="s">
        <v>72</v>
      </c>
      <c r="AY393" s="229" t="s">
        <v>147</v>
      </c>
    </row>
    <row r="394" spans="1:65" s="14" customFormat="1" ht="11.25">
      <c r="B394" s="219"/>
      <c r="C394" s="220"/>
      <c r="D394" s="204" t="s">
        <v>159</v>
      </c>
      <c r="E394" s="221" t="s">
        <v>1</v>
      </c>
      <c r="F394" s="222" t="s">
        <v>557</v>
      </c>
      <c r="G394" s="220"/>
      <c r="H394" s="223">
        <v>1.59</v>
      </c>
      <c r="I394" s="224"/>
      <c r="J394" s="220"/>
      <c r="K394" s="220"/>
      <c r="L394" s="225"/>
      <c r="M394" s="226"/>
      <c r="N394" s="227"/>
      <c r="O394" s="227"/>
      <c r="P394" s="227"/>
      <c r="Q394" s="227"/>
      <c r="R394" s="227"/>
      <c r="S394" s="227"/>
      <c r="T394" s="228"/>
      <c r="AT394" s="229" t="s">
        <v>159</v>
      </c>
      <c r="AU394" s="229" t="s">
        <v>82</v>
      </c>
      <c r="AV394" s="14" t="s">
        <v>82</v>
      </c>
      <c r="AW394" s="14" t="s">
        <v>29</v>
      </c>
      <c r="AX394" s="14" t="s">
        <v>72</v>
      </c>
      <c r="AY394" s="229" t="s">
        <v>147</v>
      </c>
    </row>
    <row r="395" spans="1:65" s="14" customFormat="1" ht="11.25">
      <c r="B395" s="219"/>
      <c r="C395" s="220"/>
      <c r="D395" s="204" t="s">
        <v>159</v>
      </c>
      <c r="E395" s="221" t="s">
        <v>1</v>
      </c>
      <c r="F395" s="222" t="s">
        <v>558</v>
      </c>
      <c r="G395" s="220"/>
      <c r="H395" s="223">
        <v>1.42</v>
      </c>
      <c r="I395" s="224"/>
      <c r="J395" s="220"/>
      <c r="K395" s="220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159</v>
      </c>
      <c r="AU395" s="229" t="s">
        <v>82</v>
      </c>
      <c r="AV395" s="14" t="s">
        <v>82</v>
      </c>
      <c r="AW395" s="14" t="s">
        <v>29</v>
      </c>
      <c r="AX395" s="14" t="s">
        <v>72</v>
      </c>
      <c r="AY395" s="229" t="s">
        <v>147</v>
      </c>
    </row>
    <row r="396" spans="1:65" s="13" customFormat="1" ht="11.25">
      <c r="B396" s="209"/>
      <c r="C396" s="210"/>
      <c r="D396" s="204" t="s">
        <v>159</v>
      </c>
      <c r="E396" s="211" t="s">
        <v>1</v>
      </c>
      <c r="F396" s="212" t="s">
        <v>559</v>
      </c>
      <c r="G396" s="210"/>
      <c r="H396" s="211" t="s">
        <v>1</v>
      </c>
      <c r="I396" s="213"/>
      <c r="J396" s="210"/>
      <c r="K396" s="210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159</v>
      </c>
      <c r="AU396" s="218" t="s">
        <v>82</v>
      </c>
      <c r="AV396" s="13" t="s">
        <v>80</v>
      </c>
      <c r="AW396" s="13" t="s">
        <v>29</v>
      </c>
      <c r="AX396" s="13" t="s">
        <v>72</v>
      </c>
      <c r="AY396" s="218" t="s">
        <v>147</v>
      </c>
    </row>
    <row r="397" spans="1:65" s="14" customFormat="1" ht="11.25">
      <c r="B397" s="219"/>
      <c r="C397" s="220"/>
      <c r="D397" s="204" t="s">
        <v>159</v>
      </c>
      <c r="E397" s="221" t="s">
        <v>1</v>
      </c>
      <c r="F397" s="222" t="s">
        <v>560</v>
      </c>
      <c r="G397" s="220"/>
      <c r="H397" s="223">
        <v>2.2850000000000001</v>
      </c>
      <c r="I397" s="224"/>
      <c r="J397" s="220"/>
      <c r="K397" s="220"/>
      <c r="L397" s="225"/>
      <c r="M397" s="226"/>
      <c r="N397" s="227"/>
      <c r="O397" s="227"/>
      <c r="P397" s="227"/>
      <c r="Q397" s="227"/>
      <c r="R397" s="227"/>
      <c r="S397" s="227"/>
      <c r="T397" s="228"/>
      <c r="AT397" s="229" t="s">
        <v>159</v>
      </c>
      <c r="AU397" s="229" t="s">
        <v>82</v>
      </c>
      <c r="AV397" s="14" t="s">
        <v>82</v>
      </c>
      <c r="AW397" s="14" t="s">
        <v>29</v>
      </c>
      <c r="AX397" s="14" t="s">
        <v>72</v>
      </c>
      <c r="AY397" s="229" t="s">
        <v>147</v>
      </c>
    </row>
    <row r="398" spans="1:65" s="15" customFormat="1" ht="11.25">
      <c r="B398" s="230"/>
      <c r="C398" s="231"/>
      <c r="D398" s="204" t="s">
        <v>159</v>
      </c>
      <c r="E398" s="232" t="s">
        <v>1</v>
      </c>
      <c r="F398" s="233" t="s">
        <v>166</v>
      </c>
      <c r="G398" s="231"/>
      <c r="H398" s="234">
        <v>15.355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AT398" s="240" t="s">
        <v>159</v>
      </c>
      <c r="AU398" s="240" t="s">
        <v>82</v>
      </c>
      <c r="AV398" s="15" t="s">
        <v>155</v>
      </c>
      <c r="AW398" s="15" t="s">
        <v>29</v>
      </c>
      <c r="AX398" s="15" t="s">
        <v>80</v>
      </c>
      <c r="AY398" s="240" t="s">
        <v>147</v>
      </c>
    </row>
    <row r="399" spans="1:65" s="2" customFormat="1" ht="24.2" customHeight="1">
      <c r="A399" s="34"/>
      <c r="B399" s="35"/>
      <c r="C399" s="241" t="s">
        <v>561</v>
      </c>
      <c r="D399" s="241" t="s">
        <v>236</v>
      </c>
      <c r="E399" s="242" t="s">
        <v>562</v>
      </c>
      <c r="F399" s="243" t="s">
        <v>563</v>
      </c>
      <c r="G399" s="244" t="s">
        <v>153</v>
      </c>
      <c r="H399" s="245">
        <v>15.355</v>
      </c>
      <c r="I399" s="246"/>
      <c r="J399" s="247">
        <f>ROUND(I399*H399,2)</f>
        <v>0</v>
      </c>
      <c r="K399" s="243" t="s">
        <v>154</v>
      </c>
      <c r="L399" s="248"/>
      <c r="M399" s="249" t="s">
        <v>1</v>
      </c>
      <c r="N399" s="250" t="s">
        <v>37</v>
      </c>
      <c r="O399" s="71"/>
      <c r="P399" s="200">
        <f>O399*H399</f>
        <v>0</v>
      </c>
      <c r="Q399" s="200">
        <v>1.7999999999999999E-2</v>
      </c>
      <c r="R399" s="200">
        <f>Q399*H399</f>
        <v>0.27638999999999997</v>
      </c>
      <c r="S399" s="200">
        <v>0</v>
      </c>
      <c r="T399" s="201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02" t="s">
        <v>266</v>
      </c>
      <c r="AT399" s="202" t="s">
        <v>236</v>
      </c>
      <c r="AU399" s="202" t="s">
        <v>82</v>
      </c>
      <c r="AY399" s="17" t="s">
        <v>147</v>
      </c>
      <c r="BE399" s="203">
        <f>IF(N399="základní",J399,0)</f>
        <v>0</v>
      </c>
      <c r="BF399" s="203">
        <f>IF(N399="snížená",J399,0)</f>
        <v>0</v>
      </c>
      <c r="BG399" s="203">
        <f>IF(N399="zákl. přenesená",J399,0)</f>
        <v>0</v>
      </c>
      <c r="BH399" s="203">
        <f>IF(N399="sníž. přenesená",J399,0)</f>
        <v>0</v>
      </c>
      <c r="BI399" s="203">
        <f>IF(N399="nulová",J399,0)</f>
        <v>0</v>
      </c>
      <c r="BJ399" s="17" t="s">
        <v>80</v>
      </c>
      <c r="BK399" s="203">
        <f>ROUND(I399*H399,2)</f>
        <v>0</v>
      </c>
      <c r="BL399" s="17" t="s">
        <v>235</v>
      </c>
      <c r="BM399" s="202" t="s">
        <v>564</v>
      </c>
    </row>
    <row r="400" spans="1:65" s="2" customFormat="1" ht="11.25">
      <c r="A400" s="34"/>
      <c r="B400" s="35"/>
      <c r="C400" s="36"/>
      <c r="D400" s="204" t="s">
        <v>157</v>
      </c>
      <c r="E400" s="36"/>
      <c r="F400" s="205" t="s">
        <v>563</v>
      </c>
      <c r="G400" s="36"/>
      <c r="H400" s="36"/>
      <c r="I400" s="206"/>
      <c r="J400" s="36"/>
      <c r="K400" s="36"/>
      <c r="L400" s="39"/>
      <c r="M400" s="207"/>
      <c r="N400" s="208"/>
      <c r="O400" s="71"/>
      <c r="P400" s="71"/>
      <c r="Q400" s="71"/>
      <c r="R400" s="71"/>
      <c r="S400" s="71"/>
      <c r="T400" s="72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157</v>
      </c>
      <c r="AU400" s="17" t="s">
        <v>82</v>
      </c>
    </row>
    <row r="401" spans="1:65" s="2" customFormat="1" ht="24.2" customHeight="1">
      <c r="A401" s="34"/>
      <c r="B401" s="35"/>
      <c r="C401" s="191" t="s">
        <v>565</v>
      </c>
      <c r="D401" s="191" t="s">
        <v>150</v>
      </c>
      <c r="E401" s="192" t="s">
        <v>566</v>
      </c>
      <c r="F401" s="193" t="s">
        <v>567</v>
      </c>
      <c r="G401" s="194" t="s">
        <v>153</v>
      </c>
      <c r="H401" s="195">
        <v>36.923999999999999</v>
      </c>
      <c r="I401" s="196"/>
      <c r="J401" s="197">
        <f>ROUND(I401*H401,2)</f>
        <v>0</v>
      </c>
      <c r="K401" s="193" t="s">
        <v>154</v>
      </c>
      <c r="L401" s="39"/>
      <c r="M401" s="198" t="s">
        <v>1</v>
      </c>
      <c r="N401" s="199" t="s">
        <v>37</v>
      </c>
      <c r="O401" s="71"/>
      <c r="P401" s="200">
        <f>O401*H401</f>
        <v>0</v>
      </c>
      <c r="Q401" s="200">
        <v>0</v>
      </c>
      <c r="R401" s="200">
        <f>Q401*H401</f>
        <v>0</v>
      </c>
      <c r="S401" s="200">
        <v>0</v>
      </c>
      <c r="T401" s="201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2" t="s">
        <v>235</v>
      </c>
      <c r="AT401" s="202" t="s">
        <v>150</v>
      </c>
      <c r="AU401" s="202" t="s">
        <v>82</v>
      </c>
      <c r="AY401" s="17" t="s">
        <v>147</v>
      </c>
      <c r="BE401" s="203">
        <f>IF(N401="základní",J401,0)</f>
        <v>0</v>
      </c>
      <c r="BF401" s="203">
        <f>IF(N401="snížená",J401,0)</f>
        <v>0</v>
      </c>
      <c r="BG401" s="203">
        <f>IF(N401="zákl. přenesená",J401,0)</f>
        <v>0</v>
      </c>
      <c r="BH401" s="203">
        <f>IF(N401="sníž. přenesená",J401,0)</f>
        <v>0</v>
      </c>
      <c r="BI401" s="203">
        <f>IF(N401="nulová",J401,0)</f>
        <v>0</v>
      </c>
      <c r="BJ401" s="17" t="s">
        <v>80</v>
      </c>
      <c r="BK401" s="203">
        <f>ROUND(I401*H401,2)</f>
        <v>0</v>
      </c>
      <c r="BL401" s="17" t="s">
        <v>235</v>
      </c>
      <c r="BM401" s="202" t="s">
        <v>568</v>
      </c>
    </row>
    <row r="402" spans="1:65" s="2" customFormat="1" ht="19.5">
      <c r="A402" s="34"/>
      <c r="B402" s="35"/>
      <c r="C402" s="36"/>
      <c r="D402" s="204" t="s">
        <v>157</v>
      </c>
      <c r="E402" s="36"/>
      <c r="F402" s="205" t="s">
        <v>569</v>
      </c>
      <c r="G402" s="36"/>
      <c r="H402" s="36"/>
      <c r="I402" s="206"/>
      <c r="J402" s="36"/>
      <c r="K402" s="36"/>
      <c r="L402" s="39"/>
      <c r="M402" s="207"/>
      <c r="N402" s="208"/>
      <c r="O402" s="71"/>
      <c r="P402" s="71"/>
      <c r="Q402" s="71"/>
      <c r="R402" s="71"/>
      <c r="S402" s="71"/>
      <c r="T402" s="72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157</v>
      </c>
      <c r="AU402" s="17" t="s">
        <v>82</v>
      </c>
    </row>
    <row r="403" spans="1:65" s="2" customFormat="1" ht="24.2" customHeight="1">
      <c r="A403" s="34"/>
      <c r="B403" s="35"/>
      <c r="C403" s="191" t="s">
        <v>570</v>
      </c>
      <c r="D403" s="191" t="s">
        <v>150</v>
      </c>
      <c r="E403" s="192" t="s">
        <v>571</v>
      </c>
      <c r="F403" s="193" t="s">
        <v>572</v>
      </c>
      <c r="G403" s="194" t="s">
        <v>184</v>
      </c>
      <c r="H403" s="195">
        <v>0.58299999999999996</v>
      </c>
      <c r="I403" s="196"/>
      <c r="J403" s="197">
        <f>ROUND(I403*H403,2)</f>
        <v>0</v>
      </c>
      <c r="K403" s="193" t="s">
        <v>154</v>
      </c>
      <c r="L403" s="39"/>
      <c r="M403" s="198" t="s">
        <v>1</v>
      </c>
      <c r="N403" s="199" t="s">
        <v>37</v>
      </c>
      <c r="O403" s="71"/>
      <c r="P403" s="200">
        <f>O403*H403</f>
        <v>0</v>
      </c>
      <c r="Q403" s="200">
        <v>0</v>
      </c>
      <c r="R403" s="200">
        <f>Q403*H403</f>
        <v>0</v>
      </c>
      <c r="S403" s="200">
        <v>0</v>
      </c>
      <c r="T403" s="201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2" t="s">
        <v>235</v>
      </c>
      <c r="AT403" s="202" t="s">
        <v>150</v>
      </c>
      <c r="AU403" s="202" t="s">
        <v>82</v>
      </c>
      <c r="AY403" s="17" t="s">
        <v>147</v>
      </c>
      <c r="BE403" s="203">
        <f>IF(N403="základní",J403,0)</f>
        <v>0</v>
      </c>
      <c r="BF403" s="203">
        <f>IF(N403="snížená",J403,0)</f>
        <v>0</v>
      </c>
      <c r="BG403" s="203">
        <f>IF(N403="zákl. přenesená",J403,0)</f>
        <v>0</v>
      </c>
      <c r="BH403" s="203">
        <f>IF(N403="sníž. přenesená",J403,0)</f>
        <v>0</v>
      </c>
      <c r="BI403" s="203">
        <f>IF(N403="nulová",J403,0)</f>
        <v>0</v>
      </c>
      <c r="BJ403" s="17" t="s">
        <v>80</v>
      </c>
      <c r="BK403" s="203">
        <f>ROUND(I403*H403,2)</f>
        <v>0</v>
      </c>
      <c r="BL403" s="17" t="s">
        <v>235</v>
      </c>
      <c r="BM403" s="202" t="s">
        <v>573</v>
      </c>
    </row>
    <row r="404" spans="1:65" s="2" customFormat="1" ht="29.25">
      <c r="A404" s="34"/>
      <c r="B404" s="35"/>
      <c r="C404" s="36"/>
      <c r="D404" s="204" t="s">
        <v>157</v>
      </c>
      <c r="E404" s="36"/>
      <c r="F404" s="205" t="s">
        <v>574</v>
      </c>
      <c r="G404" s="36"/>
      <c r="H404" s="36"/>
      <c r="I404" s="206"/>
      <c r="J404" s="36"/>
      <c r="K404" s="36"/>
      <c r="L404" s="39"/>
      <c r="M404" s="207"/>
      <c r="N404" s="208"/>
      <c r="O404" s="71"/>
      <c r="P404" s="71"/>
      <c r="Q404" s="71"/>
      <c r="R404" s="71"/>
      <c r="S404" s="71"/>
      <c r="T404" s="72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157</v>
      </c>
      <c r="AU404" s="17" t="s">
        <v>82</v>
      </c>
    </row>
    <row r="405" spans="1:65" s="12" customFormat="1" ht="22.9" customHeight="1">
      <c r="B405" s="175"/>
      <c r="C405" s="176"/>
      <c r="D405" s="177" t="s">
        <v>71</v>
      </c>
      <c r="E405" s="189" t="s">
        <v>575</v>
      </c>
      <c r="F405" s="189" t="s">
        <v>576</v>
      </c>
      <c r="G405" s="176"/>
      <c r="H405" s="176"/>
      <c r="I405" s="179"/>
      <c r="J405" s="190">
        <f>BK405</f>
        <v>0</v>
      </c>
      <c r="K405" s="176"/>
      <c r="L405" s="181"/>
      <c r="M405" s="182"/>
      <c r="N405" s="183"/>
      <c r="O405" s="183"/>
      <c r="P405" s="184">
        <f>SUM(P406:P414)</f>
        <v>0</v>
      </c>
      <c r="Q405" s="183"/>
      <c r="R405" s="184">
        <f>SUM(R406:R414)</f>
        <v>7.3352000000000001E-2</v>
      </c>
      <c r="S405" s="183"/>
      <c r="T405" s="185">
        <f>SUM(T406:T414)</f>
        <v>0</v>
      </c>
      <c r="AR405" s="186" t="s">
        <v>82</v>
      </c>
      <c r="AT405" s="187" t="s">
        <v>71</v>
      </c>
      <c r="AU405" s="187" t="s">
        <v>80</v>
      </c>
      <c r="AY405" s="186" t="s">
        <v>147</v>
      </c>
      <c r="BK405" s="188">
        <f>SUM(BK406:BK414)</f>
        <v>0</v>
      </c>
    </row>
    <row r="406" spans="1:65" s="2" customFormat="1" ht="24.2" customHeight="1">
      <c r="A406" s="34"/>
      <c r="B406" s="35"/>
      <c r="C406" s="191" t="s">
        <v>577</v>
      </c>
      <c r="D406" s="191" t="s">
        <v>150</v>
      </c>
      <c r="E406" s="192" t="s">
        <v>578</v>
      </c>
      <c r="F406" s="193" t="s">
        <v>579</v>
      </c>
      <c r="G406" s="194" t="s">
        <v>153</v>
      </c>
      <c r="H406" s="195">
        <v>91.69</v>
      </c>
      <c r="I406" s="196"/>
      <c r="J406" s="197">
        <f>ROUND(I406*H406,2)</f>
        <v>0</v>
      </c>
      <c r="K406" s="193" t="s">
        <v>154</v>
      </c>
      <c r="L406" s="39"/>
      <c r="M406" s="198" t="s">
        <v>1</v>
      </c>
      <c r="N406" s="199" t="s">
        <v>37</v>
      </c>
      <c r="O406" s="71"/>
      <c r="P406" s="200">
        <f>O406*H406</f>
        <v>0</v>
      </c>
      <c r="Q406" s="200">
        <v>0</v>
      </c>
      <c r="R406" s="200">
        <f>Q406*H406</f>
        <v>0</v>
      </c>
      <c r="S406" s="200">
        <v>0</v>
      </c>
      <c r="T406" s="201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02" t="s">
        <v>235</v>
      </c>
      <c r="AT406" s="202" t="s">
        <v>150</v>
      </c>
      <c r="AU406" s="202" t="s">
        <v>82</v>
      </c>
      <c r="AY406" s="17" t="s">
        <v>147</v>
      </c>
      <c r="BE406" s="203">
        <f>IF(N406="základní",J406,0)</f>
        <v>0</v>
      </c>
      <c r="BF406" s="203">
        <f>IF(N406="snížená",J406,0)</f>
        <v>0</v>
      </c>
      <c r="BG406" s="203">
        <f>IF(N406="zákl. přenesená",J406,0)</f>
        <v>0</v>
      </c>
      <c r="BH406" s="203">
        <f>IF(N406="sníž. přenesená",J406,0)</f>
        <v>0</v>
      </c>
      <c r="BI406" s="203">
        <f>IF(N406="nulová",J406,0)</f>
        <v>0</v>
      </c>
      <c r="BJ406" s="17" t="s">
        <v>80</v>
      </c>
      <c r="BK406" s="203">
        <f>ROUND(I406*H406,2)</f>
        <v>0</v>
      </c>
      <c r="BL406" s="17" t="s">
        <v>235</v>
      </c>
      <c r="BM406" s="202" t="s">
        <v>580</v>
      </c>
    </row>
    <row r="407" spans="1:65" s="2" customFormat="1" ht="19.5">
      <c r="A407" s="34"/>
      <c r="B407" s="35"/>
      <c r="C407" s="36"/>
      <c r="D407" s="204" t="s">
        <v>157</v>
      </c>
      <c r="E407" s="36"/>
      <c r="F407" s="205" t="s">
        <v>581</v>
      </c>
      <c r="G407" s="36"/>
      <c r="H407" s="36"/>
      <c r="I407" s="206"/>
      <c r="J407" s="36"/>
      <c r="K407" s="36"/>
      <c r="L407" s="39"/>
      <c r="M407" s="207"/>
      <c r="N407" s="208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157</v>
      </c>
      <c r="AU407" s="17" t="s">
        <v>82</v>
      </c>
    </row>
    <row r="408" spans="1:65" s="13" customFormat="1" ht="11.25">
      <c r="B408" s="209"/>
      <c r="C408" s="210"/>
      <c r="D408" s="204" t="s">
        <v>159</v>
      </c>
      <c r="E408" s="211" t="s">
        <v>1</v>
      </c>
      <c r="F408" s="212" t="s">
        <v>173</v>
      </c>
      <c r="G408" s="210"/>
      <c r="H408" s="211" t="s">
        <v>1</v>
      </c>
      <c r="I408" s="213"/>
      <c r="J408" s="210"/>
      <c r="K408" s="210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159</v>
      </c>
      <c r="AU408" s="218" t="s">
        <v>82</v>
      </c>
      <c r="AV408" s="13" t="s">
        <v>80</v>
      </c>
      <c r="AW408" s="13" t="s">
        <v>29</v>
      </c>
      <c r="AX408" s="13" t="s">
        <v>72</v>
      </c>
      <c r="AY408" s="218" t="s">
        <v>147</v>
      </c>
    </row>
    <row r="409" spans="1:65" s="14" customFormat="1" ht="11.25">
      <c r="B409" s="219"/>
      <c r="C409" s="220"/>
      <c r="D409" s="204" t="s">
        <v>159</v>
      </c>
      <c r="E409" s="221" t="s">
        <v>1</v>
      </c>
      <c r="F409" s="222" t="s">
        <v>194</v>
      </c>
      <c r="G409" s="220"/>
      <c r="H409" s="223">
        <v>13.07</v>
      </c>
      <c r="I409" s="224"/>
      <c r="J409" s="220"/>
      <c r="K409" s="220"/>
      <c r="L409" s="225"/>
      <c r="M409" s="226"/>
      <c r="N409" s="227"/>
      <c r="O409" s="227"/>
      <c r="P409" s="227"/>
      <c r="Q409" s="227"/>
      <c r="R409" s="227"/>
      <c r="S409" s="227"/>
      <c r="T409" s="228"/>
      <c r="AT409" s="229" t="s">
        <v>159</v>
      </c>
      <c r="AU409" s="229" t="s">
        <v>82</v>
      </c>
      <c r="AV409" s="14" t="s">
        <v>82</v>
      </c>
      <c r="AW409" s="14" t="s">
        <v>29</v>
      </c>
      <c r="AX409" s="14" t="s">
        <v>72</v>
      </c>
      <c r="AY409" s="229" t="s">
        <v>147</v>
      </c>
    </row>
    <row r="410" spans="1:65" s="13" customFormat="1" ht="11.25">
      <c r="B410" s="209"/>
      <c r="C410" s="210"/>
      <c r="D410" s="204" t="s">
        <v>159</v>
      </c>
      <c r="E410" s="211" t="s">
        <v>1</v>
      </c>
      <c r="F410" s="212" t="s">
        <v>175</v>
      </c>
      <c r="G410" s="210"/>
      <c r="H410" s="211" t="s">
        <v>1</v>
      </c>
      <c r="I410" s="213"/>
      <c r="J410" s="210"/>
      <c r="K410" s="210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159</v>
      </c>
      <c r="AU410" s="218" t="s">
        <v>82</v>
      </c>
      <c r="AV410" s="13" t="s">
        <v>80</v>
      </c>
      <c r="AW410" s="13" t="s">
        <v>29</v>
      </c>
      <c r="AX410" s="13" t="s">
        <v>72</v>
      </c>
      <c r="AY410" s="218" t="s">
        <v>147</v>
      </c>
    </row>
    <row r="411" spans="1:65" s="14" customFormat="1" ht="11.25">
      <c r="B411" s="219"/>
      <c r="C411" s="220"/>
      <c r="D411" s="204" t="s">
        <v>159</v>
      </c>
      <c r="E411" s="221" t="s">
        <v>1</v>
      </c>
      <c r="F411" s="222" t="s">
        <v>195</v>
      </c>
      <c r="G411" s="220"/>
      <c r="H411" s="223">
        <v>78.62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159</v>
      </c>
      <c r="AU411" s="229" t="s">
        <v>82</v>
      </c>
      <c r="AV411" s="14" t="s">
        <v>82</v>
      </c>
      <c r="AW411" s="14" t="s">
        <v>29</v>
      </c>
      <c r="AX411" s="14" t="s">
        <v>72</v>
      </c>
      <c r="AY411" s="229" t="s">
        <v>147</v>
      </c>
    </row>
    <row r="412" spans="1:65" s="15" customFormat="1" ht="11.25">
      <c r="B412" s="230"/>
      <c r="C412" s="231"/>
      <c r="D412" s="204" t="s">
        <v>159</v>
      </c>
      <c r="E412" s="232" t="s">
        <v>1</v>
      </c>
      <c r="F412" s="233" t="s">
        <v>166</v>
      </c>
      <c r="G412" s="231"/>
      <c r="H412" s="234">
        <v>91.69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AT412" s="240" t="s">
        <v>159</v>
      </c>
      <c r="AU412" s="240" t="s">
        <v>82</v>
      </c>
      <c r="AV412" s="15" t="s">
        <v>155</v>
      </c>
      <c r="AW412" s="15" t="s">
        <v>29</v>
      </c>
      <c r="AX412" s="15" t="s">
        <v>80</v>
      </c>
      <c r="AY412" s="240" t="s">
        <v>147</v>
      </c>
    </row>
    <row r="413" spans="1:65" s="2" customFormat="1" ht="37.9" customHeight="1">
      <c r="A413" s="34"/>
      <c r="B413" s="35"/>
      <c r="C413" s="241" t="s">
        <v>582</v>
      </c>
      <c r="D413" s="241" t="s">
        <v>236</v>
      </c>
      <c r="E413" s="242" t="s">
        <v>583</v>
      </c>
      <c r="F413" s="243" t="s">
        <v>584</v>
      </c>
      <c r="G413" s="244" t="s">
        <v>217</v>
      </c>
      <c r="H413" s="245">
        <v>91.69</v>
      </c>
      <c r="I413" s="246"/>
      <c r="J413" s="247">
        <f>ROUND(I413*H413,2)</f>
        <v>0</v>
      </c>
      <c r="K413" s="243" t="s">
        <v>154</v>
      </c>
      <c r="L413" s="248"/>
      <c r="M413" s="249" t="s">
        <v>1</v>
      </c>
      <c r="N413" s="250" t="s">
        <v>37</v>
      </c>
      <c r="O413" s="71"/>
      <c r="P413" s="200">
        <f>O413*H413</f>
        <v>0</v>
      </c>
      <c r="Q413" s="200">
        <v>8.0000000000000004E-4</v>
      </c>
      <c r="R413" s="200">
        <f>Q413*H413</f>
        <v>7.3352000000000001E-2</v>
      </c>
      <c r="S413" s="200">
        <v>0</v>
      </c>
      <c r="T413" s="201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02" t="s">
        <v>266</v>
      </c>
      <c r="AT413" s="202" t="s">
        <v>236</v>
      </c>
      <c r="AU413" s="202" t="s">
        <v>82</v>
      </c>
      <c r="AY413" s="17" t="s">
        <v>147</v>
      </c>
      <c r="BE413" s="203">
        <f>IF(N413="základní",J413,0)</f>
        <v>0</v>
      </c>
      <c r="BF413" s="203">
        <f>IF(N413="snížená",J413,0)</f>
        <v>0</v>
      </c>
      <c r="BG413" s="203">
        <f>IF(N413="zákl. přenesená",J413,0)</f>
        <v>0</v>
      </c>
      <c r="BH413" s="203">
        <f>IF(N413="sníž. přenesená",J413,0)</f>
        <v>0</v>
      </c>
      <c r="BI413" s="203">
        <f>IF(N413="nulová",J413,0)</f>
        <v>0</v>
      </c>
      <c r="BJ413" s="17" t="s">
        <v>80</v>
      </c>
      <c r="BK413" s="203">
        <f>ROUND(I413*H413,2)</f>
        <v>0</v>
      </c>
      <c r="BL413" s="17" t="s">
        <v>235</v>
      </c>
      <c r="BM413" s="202" t="s">
        <v>585</v>
      </c>
    </row>
    <row r="414" spans="1:65" s="2" customFormat="1" ht="19.5">
      <c r="A414" s="34"/>
      <c r="B414" s="35"/>
      <c r="C414" s="36"/>
      <c r="D414" s="204" t="s">
        <v>157</v>
      </c>
      <c r="E414" s="36"/>
      <c r="F414" s="205" t="s">
        <v>584</v>
      </c>
      <c r="G414" s="36"/>
      <c r="H414" s="36"/>
      <c r="I414" s="206"/>
      <c r="J414" s="36"/>
      <c r="K414" s="36"/>
      <c r="L414" s="39"/>
      <c r="M414" s="207"/>
      <c r="N414" s="208"/>
      <c r="O414" s="71"/>
      <c r="P414" s="71"/>
      <c r="Q414" s="71"/>
      <c r="R414" s="71"/>
      <c r="S414" s="71"/>
      <c r="T414" s="72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7" t="s">
        <v>157</v>
      </c>
      <c r="AU414" s="17" t="s">
        <v>82</v>
      </c>
    </row>
    <row r="415" spans="1:65" s="12" customFormat="1" ht="22.9" customHeight="1">
      <c r="B415" s="175"/>
      <c r="C415" s="176"/>
      <c r="D415" s="177" t="s">
        <v>71</v>
      </c>
      <c r="E415" s="189" t="s">
        <v>586</v>
      </c>
      <c r="F415" s="189" t="s">
        <v>587</v>
      </c>
      <c r="G415" s="176"/>
      <c r="H415" s="176"/>
      <c r="I415" s="179"/>
      <c r="J415" s="190">
        <f>BK415</f>
        <v>0</v>
      </c>
      <c r="K415" s="176"/>
      <c r="L415" s="181"/>
      <c r="M415" s="182"/>
      <c r="N415" s="183"/>
      <c r="O415" s="183"/>
      <c r="P415" s="184">
        <f>SUM(P416:P452)</f>
        <v>0</v>
      </c>
      <c r="Q415" s="183"/>
      <c r="R415" s="184">
        <f>SUM(R416:R452)</f>
        <v>0.30127981000000004</v>
      </c>
      <c r="S415" s="183"/>
      <c r="T415" s="185">
        <f>SUM(T416:T452)</f>
        <v>0</v>
      </c>
      <c r="AR415" s="186" t="s">
        <v>82</v>
      </c>
      <c r="AT415" s="187" t="s">
        <v>71</v>
      </c>
      <c r="AU415" s="187" t="s">
        <v>80</v>
      </c>
      <c r="AY415" s="186" t="s">
        <v>147</v>
      </c>
      <c r="BK415" s="188">
        <f>SUM(BK416:BK452)</f>
        <v>0</v>
      </c>
    </row>
    <row r="416" spans="1:65" s="2" customFormat="1" ht="14.45" customHeight="1">
      <c r="A416" s="34"/>
      <c r="B416" s="35"/>
      <c r="C416" s="191" t="s">
        <v>588</v>
      </c>
      <c r="D416" s="191" t="s">
        <v>150</v>
      </c>
      <c r="E416" s="192" t="s">
        <v>589</v>
      </c>
      <c r="F416" s="193" t="s">
        <v>590</v>
      </c>
      <c r="G416" s="194" t="s">
        <v>153</v>
      </c>
      <c r="H416" s="195">
        <v>78.62</v>
      </c>
      <c r="I416" s="196"/>
      <c r="J416" s="197">
        <f>ROUND(I416*H416,2)</f>
        <v>0</v>
      </c>
      <c r="K416" s="193" t="s">
        <v>154</v>
      </c>
      <c r="L416" s="39"/>
      <c r="M416" s="198" t="s">
        <v>1</v>
      </c>
      <c r="N416" s="199" t="s">
        <v>37</v>
      </c>
      <c r="O416" s="71"/>
      <c r="P416" s="200">
        <f>O416*H416</f>
        <v>0</v>
      </c>
      <c r="Q416" s="200">
        <v>2.9999999999999997E-4</v>
      </c>
      <c r="R416" s="200">
        <f>Q416*H416</f>
        <v>2.3585999999999999E-2</v>
      </c>
      <c r="S416" s="200">
        <v>0</v>
      </c>
      <c r="T416" s="201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02" t="s">
        <v>235</v>
      </c>
      <c r="AT416" s="202" t="s">
        <v>150</v>
      </c>
      <c r="AU416" s="202" t="s">
        <v>82</v>
      </c>
      <c r="AY416" s="17" t="s">
        <v>147</v>
      </c>
      <c r="BE416" s="203">
        <f>IF(N416="základní",J416,0)</f>
        <v>0</v>
      </c>
      <c r="BF416" s="203">
        <f>IF(N416="snížená",J416,0)</f>
        <v>0</v>
      </c>
      <c r="BG416" s="203">
        <f>IF(N416="zákl. přenesená",J416,0)</f>
        <v>0</v>
      </c>
      <c r="BH416" s="203">
        <f>IF(N416="sníž. přenesená",J416,0)</f>
        <v>0</v>
      </c>
      <c r="BI416" s="203">
        <f>IF(N416="nulová",J416,0)</f>
        <v>0</v>
      </c>
      <c r="BJ416" s="17" t="s">
        <v>80</v>
      </c>
      <c r="BK416" s="203">
        <f>ROUND(I416*H416,2)</f>
        <v>0</v>
      </c>
      <c r="BL416" s="17" t="s">
        <v>235</v>
      </c>
      <c r="BM416" s="202" t="s">
        <v>591</v>
      </c>
    </row>
    <row r="417" spans="1:65" s="2" customFormat="1" ht="19.5">
      <c r="A417" s="34"/>
      <c r="B417" s="35"/>
      <c r="C417" s="36"/>
      <c r="D417" s="204" t="s">
        <v>157</v>
      </c>
      <c r="E417" s="36"/>
      <c r="F417" s="205" t="s">
        <v>592</v>
      </c>
      <c r="G417" s="36"/>
      <c r="H417" s="36"/>
      <c r="I417" s="206"/>
      <c r="J417" s="36"/>
      <c r="K417" s="36"/>
      <c r="L417" s="39"/>
      <c r="M417" s="207"/>
      <c r="N417" s="208"/>
      <c r="O417" s="71"/>
      <c r="P417" s="71"/>
      <c r="Q417" s="71"/>
      <c r="R417" s="71"/>
      <c r="S417" s="71"/>
      <c r="T417" s="72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157</v>
      </c>
      <c r="AU417" s="17" t="s">
        <v>82</v>
      </c>
    </row>
    <row r="418" spans="1:65" s="13" customFormat="1" ht="11.25">
      <c r="B418" s="209"/>
      <c r="C418" s="210"/>
      <c r="D418" s="204" t="s">
        <v>159</v>
      </c>
      <c r="E418" s="211" t="s">
        <v>1</v>
      </c>
      <c r="F418" s="212" t="s">
        <v>593</v>
      </c>
      <c r="G418" s="210"/>
      <c r="H418" s="211" t="s">
        <v>1</v>
      </c>
      <c r="I418" s="213"/>
      <c r="J418" s="210"/>
      <c r="K418" s="210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159</v>
      </c>
      <c r="AU418" s="218" t="s">
        <v>82</v>
      </c>
      <c r="AV418" s="13" t="s">
        <v>80</v>
      </c>
      <c r="AW418" s="13" t="s">
        <v>29</v>
      </c>
      <c r="AX418" s="13" t="s">
        <v>72</v>
      </c>
      <c r="AY418" s="218" t="s">
        <v>147</v>
      </c>
    </row>
    <row r="419" spans="1:65" s="14" customFormat="1" ht="11.25">
      <c r="B419" s="219"/>
      <c r="C419" s="220"/>
      <c r="D419" s="204" t="s">
        <v>159</v>
      </c>
      <c r="E419" s="221" t="s">
        <v>1</v>
      </c>
      <c r="F419" s="222" t="s">
        <v>594</v>
      </c>
      <c r="G419" s="220"/>
      <c r="H419" s="223">
        <v>11.09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159</v>
      </c>
      <c r="AU419" s="229" t="s">
        <v>82</v>
      </c>
      <c r="AV419" s="14" t="s">
        <v>82</v>
      </c>
      <c r="AW419" s="14" t="s">
        <v>29</v>
      </c>
      <c r="AX419" s="14" t="s">
        <v>72</v>
      </c>
      <c r="AY419" s="229" t="s">
        <v>147</v>
      </c>
    </row>
    <row r="420" spans="1:65" s="14" customFormat="1" ht="11.25">
      <c r="B420" s="219"/>
      <c r="C420" s="220"/>
      <c r="D420" s="204" t="s">
        <v>159</v>
      </c>
      <c r="E420" s="221" t="s">
        <v>1</v>
      </c>
      <c r="F420" s="222" t="s">
        <v>595</v>
      </c>
      <c r="G420" s="220"/>
      <c r="H420" s="223">
        <v>14.78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159</v>
      </c>
      <c r="AU420" s="229" t="s">
        <v>82</v>
      </c>
      <c r="AV420" s="14" t="s">
        <v>82</v>
      </c>
      <c r="AW420" s="14" t="s">
        <v>29</v>
      </c>
      <c r="AX420" s="14" t="s">
        <v>72</v>
      </c>
      <c r="AY420" s="229" t="s">
        <v>147</v>
      </c>
    </row>
    <row r="421" spans="1:65" s="14" customFormat="1" ht="11.25">
      <c r="B421" s="219"/>
      <c r="C421" s="220"/>
      <c r="D421" s="204" t="s">
        <v>159</v>
      </c>
      <c r="E421" s="221" t="s">
        <v>1</v>
      </c>
      <c r="F421" s="222" t="s">
        <v>596</v>
      </c>
      <c r="G421" s="220"/>
      <c r="H421" s="223">
        <v>14.73</v>
      </c>
      <c r="I421" s="224"/>
      <c r="J421" s="220"/>
      <c r="K421" s="220"/>
      <c r="L421" s="225"/>
      <c r="M421" s="226"/>
      <c r="N421" s="227"/>
      <c r="O421" s="227"/>
      <c r="P421" s="227"/>
      <c r="Q421" s="227"/>
      <c r="R421" s="227"/>
      <c r="S421" s="227"/>
      <c r="T421" s="228"/>
      <c r="AT421" s="229" t="s">
        <v>159</v>
      </c>
      <c r="AU421" s="229" t="s">
        <v>82</v>
      </c>
      <c r="AV421" s="14" t="s">
        <v>82</v>
      </c>
      <c r="AW421" s="14" t="s">
        <v>29</v>
      </c>
      <c r="AX421" s="14" t="s">
        <v>72</v>
      </c>
      <c r="AY421" s="229" t="s">
        <v>147</v>
      </c>
    </row>
    <row r="422" spans="1:65" s="14" customFormat="1" ht="11.25">
      <c r="B422" s="219"/>
      <c r="C422" s="220"/>
      <c r="D422" s="204" t="s">
        <v>159</v>
      </c>
      <c r="E422" s="221" t="s">
        <v>1</v>
      </c>
      <c r="F422" s="222" t="s">
        <v>597</v>
      </c>
      <c r="G422" s="220"/>
      <c r="H422" s="223">
        <v>11.09</v>
      </c>
      <c r="I422" s="224"/>
      <c r="J422" s="220"/>
      <c r="K422" s="220"/>
      <c r="L422" s="225"/>
      <c r="M422" s="226"/>
      <c r="N422" s="227"/>
      <c r="O422" s="227"/>
      <c r="P422" s="227"/>
      <c r="Q422" s="227"/>
      <c r="R422" s="227"/>
      <c r="S422" s="227"/>
      <c r="T422" s="228"/>
      <c r="AT422" s="229" t="s">
        <v>159</v>
      </c>
      <c r="AU422" s="229" t="s">
        <v>82</v>
      </c>
      <c r="AV422" s="14" t="s">
        <v>82</v>
      </c>
      <c r="AW422" s="14" t="s">
        <v>29</v>
      </c>
      <c r="AX422" s="14" t="s">
        <v>72</v>
      </c>
      <c r="AY422" s="229" t="s">
        <v>147</v>
      </c>
    </row>
    <row r="423" spans="1:65" s="14" customFormat="1" ht="11.25">
      <c r="B423" s="219"/>
      <c r="C423" s="220"/>
      <c r="D423" s="204" t="s">
        <v>159</v>
      </c>
      <c r="E423" s="221" t="s">
        <v>1</v>
      </c>
      <c r="F423" s="222" t="s">
        <v>598</v>
      </c>
      <c r="G423" s="220"/>
      <c r="H423" s="223">
        <v>11.35</v>
      </c>
      <c r="I423" s="224"/>
      <c r="J423" s="220"/>
      <c r="K423" s="220"/>
      <c r="L423" s="225"/>
      <c r="M423" s="226"/>
      <c r="N423" s="227"/>
      <c r="O423" s="227"/>
      <c r="P423" s="227"/>
      <c r="Q423" s="227"/>
      <c r="R423" s="227"/>
      <c r="S423" s="227"/>
      <c r="T423" s="228"/>
      <c r="AT423" s="229" t="s">
        <v>159</v>
      </c>
      <c r="AU423" s="229" t="s">
        <v>82</v>
      </c>
      <c r="AV423" s="14" t="s">
        <v>82</v>
      </c>
      <c r="AW423" s="14" t="s">
        <v>29</v>
      </c>
      <c r="AX423" s="14" t="s">
        <v>72</v>
      </c>
      <c r="AY423" s="229" t="s">
        <v>147</v>
      </c>
    </row>
    <row r="424" spans="1:65" s="14" customFormat="1" ht="11.25">
      <c r="B424" s="219"/>
      <c r="C424" s="220"/>
      <c r="D424" s="204" t="s">
        <v>159</v>
      </c>
      <c r="E424" s="221" t="s">
        <v>1</v>
      </c>
      <c r="F424" s="222" t="s">
        <v>599</v>
      </c>
      <c r="G424" s="220"/>
      <c r="H424" s="223">
        <v>1.3</v>
      </c>
      <c r="I424" s="224"/>
      <c r="J424" s="220"/>
      <c r="K424" s="220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159</v>
      </c>
      <c r="AU424" s="229" t="s">
        <v>82</v>
      </c>
      <c r="AV424" s="14" t="s">
        <v>82</v>
      </c>
      <c r="AW424" s="14" t="s">
        <v>29</v>
      </c>
      <c r="AX424" s="14" t="s">
        <v>72</v>
      </c>
      <c r="AY424" s="229" t="s">
        <v>147</v>
      </c>
    </row>
    <row r="425" spans="1:65" s="14" customFormat="1" ht="11.25">
      <c r="B425" s="219"/>
      <c r="C425" s="220"/>
      <c r="D425" s="204" t="s">
        <v>159</v>
      </c>
      <c r="E425" s="221" t="s">
        <v>1</v>
      </c>
      <c r="F425" s="222" t="s">
        <v>600</v>
      </c>
      <c r="G425" s="220"/>
      <c r="H425" s="223">
        <v>14.28</v>
      </c>
      <c r="I425" s="224"/>
      <c r="J425" s="220"/>
      <c r="K425" s="220"/>
      <c r="L425" s="225"/>
      <c r="M425" s="226"/>
      <c r="N425" s="227"/>
      <c r="O425" s="227"/>
      <c r="P425" s="227"/>
      <c r="Q425" s="227"/>
      <c r="R425" s="227"/>
      <c r="S425" s="227"/>
      <c r="T425" s="228"/>
      <c r="AT425" s="229" t="s">
        <v>159</v>
      </c>
      <c r="AU425" s="229" t="s">
        <v>82</v>
      </c>
      <c r="AV425" s="14" t="s">
        <v>82</v>
      </c>
      <c r="AW425" s="14" t="s">
        <v>29</v>
      </c>
      <c r="AX425" s="14" t="s">
        <v>72</v>
      </c>
      <c r="AY425" s="229" t="s">
        <v>147</v>
      </c>
    </row>
    <row r="426" spans="1:65" s="15" customFormat="1" ht="11.25">
      <c r="B426" s="230"/>
      <c r="C426" s="231"/>
      <c r="D426" s="204" t="s">
        <v>159</v>
      </c>
      <c r="E426" s="232" t="s">
        <v>1</v>
      </c>
      <c r="F426" s="233" t="s">
        <v>166</v>
      </c>
      <c r="G426" s="231"/>
      <c r="H426" s="234">
        <v>78.62</v>
      </c>
      <c r="I426" s="235"/>
      <c r="J426" s="231"/>
      <c r="K426" s="231"/>
      <c r="L426" s="236"/>
      <c r="M426" s="237"/>
      <c r="N426" s="238"/>
      <c r="O426" s="238"/>
      <c r="P426" s="238"/>
      <c r="Q426" s="238"/>
      <c r="R426" s="238"/>
      <c r="S426" s="238"/>
      <c r="T426" s="239"/>
      <c r="AT426" s="240" t="s">
        <v>159</v>
      </c>
      <c r="AU426" s="240" t="s">
        <v>82</v>
      </c>
      <c r="AV426" s="15" t="s">
        <v>155</v>
      </c>
      <c r="AW426" s="15" t="s">
        <v>29</v>
      </c>
      <c r="AX426" s="15" t="s">
        <v>80</v>
      </c>
      <c r="AY426" s="240" t="s">
        <v>147</v>
      </c>
    </row>
    <row r="427" spans="1:65" s="2" customFormat="1" ht="37.9" customHeight="1">
      <c r="A427" s="34"/>
      <c r="B427" s="35"/>
      <c r="C427" s="241" t="s">
        <v>601</v>
      </c>
      <c r="D427" s="241" t="s">
        <v>236</v>
      </c>
      <c r="E427" s="242" t="s">
        <v>602</v>
      </c>
      <c r="F427" s="243" t="s">
        <v>603</v>
      </c>
      <c r="G427" s="244" t="s">
        <v>153</v>
      </c>
      <c r="H427" s="245">
        <v>86.481999999999999</v>
      </c>
      <c r="I427" s="246"/>
      <c r="J427" s="247">
        <f>ROUND(I427*H427,2)</f>
        <v>0</v>
      </c>
      <c r="K427" s="243" t="s">
        <v>154</v>
      </c>
      <c r="L427" s="248"/>
      <c r="M427" s="249" t="s">
        <v>1</v>
      </c>
      <c r="N427" s="250" t="s">
        <v>37</v>
      </c>
      <c r="O427" s="71"/>
      <c r="P427" s="200">
        <f>O427*H427</f>
        <v>0</v>
      </c>
      <c r="Q427" s="200">
        <v>2.8700000000000002E-3</v>
      </c>
      <c r="R427" s="200">
        <f>Q427*H427</f>
        <v>0.24820334000000002</v>
      </c>
      <c r="S427" s="200">
        <v>0</v>
      </c>
      <c r="T427" s="201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2" t="s">
        <v>266</v>
      </c>
      <c r="AT427" s="202" t="s">
        <v>236</v>
      </c>
      <c r="AU427" s="202" t="s">
        <v>82</v>
      </c>
      <c r="AY427" s="17" t="s">
        <v>147</v>
      </c>
      <c r="BE427" s="203">
        <f>IF(N427="základní",J427,0)</f>
        <v>0</v>
      </c>
      <c r="BF427" s="203">
        <f>IF(N427="snížená",J427,0)</f>
        <v>0</v>
      </c>
      <c r="BG427" s="203">
        <f>IF(N427="zákl. přenesená",J427,0)</f>
        <v>0</v>
      </c>
      <c r="BH427" s="203">
        <f>IF(N427="sníž. přenesená",J427,0)</f>
        <v>0</v>
      </c>
      <c r="BI427" s="203">
        <f>IF(N427="nulová",J427,0)</f>
        <v>0</v>
      </c>
      <c r="BJ427" s="17" t="s">
        <v>80</v>
      </c>
      <c r="BK427" s="203">
        <f>ROUND(I427*H427,2)</f>
        <v>0</v>
      </c>
      <c r="BL427" s="17" t="s">
        <v>235</v>
      </c>
      <c r="BM427" s="202" t="s">
        <v>604</v>
      </c>
    </row>
    <row r="428" spans="1:65" s="2" customFormat="1" ht="29.25">
      <c r="A428" s="34"/>
      <c r="B428" s="35"/>
      <c r="C428" s="36"/>
      <c r="D428" s="204" t="s">
        <v>157</v>
      </c>
      <c r="E428" s="36"/>
      <c r="F428" s="205" t="s">
        <v>603</v>
      </c>
      <c r="G428" s="36"/>
      <c r="H428" s="36"/>
      <c r="I428" s="206"/>
      <c r="J428" s="36"/>
      <c r="K428" s="36"/>
      <c r="L428" s="39"/>
      <c r="M428" s="207"/>
      <c r="N428" s="208"/>
      <c r="O428" s="71"/>
      <c r="P428" s="71"/>
      <c r="Q428" s="71"/>
      <c r="R428" s="71"/>
      <c r="S428" s="71"/>
      <c r="T428" s="72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157</v>
      </c>
      <c r="AU428" s="17" t="s">
        <v>82</v>
      </c>
    </row>
    <row r="429" spans="1:65" s="14" customFormat="1" ht="11.25">
      <c r="B429" s="219"/>
      <c r="C429" s="220"/>
      <c r="D429" s="204" t="s">
        <v>159</v>
      </c>
      <c r="E429" s="220"/>
      <c r="F429" s="222" t="s">
        <v>605</v>
      </c>
      <c r="G429" s="220"/>
      <c r="H429" s="223">
        <v>86.481999999999999</v>
      </c>
      <c r="I429" s="224"/>
      <c r="J429" s="220"/>
      <c r="K429" s="220"/>
      <c r="L429" s="225"/>
      <c r="M429" s="226"/>
      <c r="N429" s="227"/>
      <c r="O429" s="227"/>
      <c r="P429" s="227"/>
      <c r="Q429" s="227"/>
      <c r="R429" s="227"/>
      <c r="S429" s="227"/>
      <c r="T429" s="228"/>
      <c r="AT429" s="229" t="s">
        <v>159</v>
      </c>
      <c r="AU429" s="229" t="s">
        <v>82</v>
      </c>
      <c r="AV429" s="14" t="s">
        <v>82</v>
      </c>
      <c r="AW429" s="14" t="s">
        <v>4</v>
      </c>
      <c r="AX429" s="14" t="s">
        <v>80</v>
      </c>
      <c r="AY429" s="229" t="s">
        <v>147</v>
      </c>
    </row>
    <row r="430" spans="1:65" s="2" customFormat="1" ht="14.45" customHeight="1">
      <c r="A430" s="34"/>
      <c r="B430" s="35"/>
      <c r="C430" s="191" t="s">
        <v>606</v>
      </c>
      <c r="D430" s="191" t="s">
        <v>150</v>
      </c>
      <c r="E430" s="192" t="s">
        <v>607</v>
      </c>
      <c r="F430" s="193" t="s">
        <v>608</v>
      </c>
      <c r="G430" s="194" t="s">
        <v>217</v>
      </c>
      <c r="H430" s="195">
        <v>88.662999999999997</v>
      </c>
      <c r="I430" s="196"/>
      <c r="J430" s="197">
        <f>ROUND(I430*H430,2)</f>
        <v>0</v>
      </c>
      <c r="K430" s="193" t="s">
        <v>154</v>
      </c>
      <c r="L430" s="39"/>
      <c r="M430" s="198" t="s">
        <v>1</v>
      </c>
      <c r="N430" s="199" t="s">
        <v>37</v>
      </c>
      <c r="O430" s="71"/>
      <c r="P430" s="200">
        <f>O430*H430</f>
        <v>0</v>
      </c>
      <c r="Q430" s="200">
        <v>1.0000000000000001E-5</v>
      </c>
      <c r="R430" s="200">
        <f>Q430*H430</f>
        <v>8.8663000000000001E-4</v>
      </c>
      <c r="S430" s="200">
        <v>0</v>
      </c>
      <c r="T430" s="201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02" t="s">
        <v>235</v>
      </c>
      <c r="AT430" s="202" t="s">
        <v>150</v>
      </c>
      <c r="AU430" s="202" t="s">
        <v>82</v>
      </c>
      <c r="AY430" s="17" t="s">
        <v>147</v>
      </c>
      <c r="BE430" s="203">
        <f>IF(N430="základní",J430,0)</f>
        <v>0</v>
      </c>
      <c r="BF430" s="203">
        <f>IF(N430="snížená",J430,0)</f>
        <v>0</v>
      </c>
      <c r="BG430" s="203">
        <f>IF(N430="zákl. přenesená",J430,0)</f>
        <v>0</v>
      </c>
      <c r="BH430" s="203">
        <f>IF(N430="sníž. přenesená",J430,0)</f>
        <v>0</v>
      </c>
      <c r="BI430" s="203">
        <f>IF(N430="nulová",J430,0)</f>
        <v>0</v>
      </c>
      <c r="BJ430" s="17" t="s">
        <v>80</v>
      </c>
      <c r="BK430" s="203">
        <f>ROUND(I430*H430,2)</f>
        <v>0</v>
      </c>
      <c r="BL430" s="17" t="s">
        <v>235</v>
      </c>
      <c r="BM430" s="202" t="s">
        <v>609</v>
      </c>
    </row>
    <row r="431" spans="1:65" s="2" customFormat="1" ht="11.25">
      <c r="A431" s="34"/>
      <c r="B431" s="35"/>
      <c r="C431" s="36"/>
      <c r="D431" s="204" t="s">
        <v>157</v>
      </c>
      <c r="E431" s="36"/>
      <c r="F431" s="205" t="s">
        <v>610</v>
      </c>
      <c r="G431" s="36"/>
      <c r="H431" s="36"/>
      <c r="I431" s="206"/>
      <c r="J431" s="36"/>
      <c r="K431" s="36"/>
      <c r="L431" s="39"/>
      <c r="M431" s="207"/>
      <c r="N431" s="208"/>
      <c r="O431" s="71"/>
      <c r="P431" s="71"/>
      <c r="Q431" s="71"/>
      <c r="R431" s="71"/>
      <c r="S431" s="71"/>
      <c r="T431" s="72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157</v>
      </c>
      <c r="AU431" s="17" t="s">
        <v>82</v>
      </c>
    </row>
    <row r="432" spans="1:65" s="13" customFormat="1" ht="11.25">
      <c r="B432" s="209"/>
      <c r="C432" s="210"/>
      <c r="D432" s="204" t="s">
        <v>159</v>
      </c>
      <c r="E432" s="211" t="s">
        <v>1</v>
      </c>
      <c r="F432" s="212" t="s">
        <v>593</v>
      </c>
      <c r="G432" s="210"/>
      <c r="H432" s="211" t="s">
        <v>1</v>
      </c>
      <c r="I432" s="213"/>
      <c r="J432" s="210"/>
      <c r="K432" s="210"/>
      <c r="L432" s="214"/>
      <c r="M432" s="215"/>
      <c r="N432" s="216"/>
      <c r="O432" s="216"/>
      <c r="P432" s="216"/>
      <c r="Q432" s="216"/>
      <c r="R432" s="216"/>
      <c r="S432" s="216"/>
      <c r="T432" s="217"/>
      <c r="AT432" s="218" t="s">
        <v>159</v>
      </c>
      <c r="AU432" s="218" t="s">
        <v>82</v>
      </c>
      <c r="AV432" s="13" t="s">
        <v>80</v>
      </c>
      <c r="AW432" s="13" t="s">
        <v>29</v>
      </c>
      <c r="AX432" s="13" t="s">
        <v>72</v>
      </c>
      <c r="AY432" s="218" t="s">
        <v>147</v>
      </c>
    </row>
    <row r="433" spans="1:65" s="14" customFormat="1" ht="11.25">
      <c r="B433" s="219"/>
      <c r="C433" s="220"/>
      <c r="D433" s="204" t="s">
        <v>159</v>
      </c>
      <c r="E433" s="221" t="s">
        <v>1</v>
      </c>
      <c r="F433" s="222" t="s">
        <v>611</v>
      </c>
      <c r="G433" s="220"/>
      <c r="H433" s="223">
        <v>13.545999999999999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159</v>
      </c>
      <c r="AU433" s="229" t="s">
        <v>82</v>
      </c>
      <c r="AV433" s="14" t="s">
        <v>82</v>
      </c>
      <c r="AW433" s="14" t="s">
        <v>29</v>
      </c>
      <c r="AX433" s="14" t="s">
        <v>72</v>
      </c>
      <c r="AY433" s="229" t="s">
        <v>147</v>
      </c>
    </row>
    <row r="434" spans="1:65" s="14" customFormat="1" ht="11.25">
      <c r="B434" s="219"/>
      <c r="C434" s="220"/>
      <c r="D434" s="204" t="s">
        <v>159</v>
      </c>
      <c r="E434" s="221" t="s">
        <v>1</v>
      </c>
      <c r="F434" s="222" t="s">
        <v>612</v>
      </c>
      <c r="G434" s="220"/>
      <c r="H434" s="223">
        <v>15.045999999999999</v>
      </c>
      <c r="I434" s="224"/>
      <c r="J434" s="220"/>
      <c r="K434" s="220"/>
      <c r="L434" s="225"/>
      <c r="M434" s="226"/>
      <c r="N434" s="227"/>
      <c r="O434" s="227"/>
      <c r="P434" s="227"/>
      <c r="Q434" s="227"/>
      <c r="R434" s="227"/>
      <c r="S434" s="227"/>
      <c r="T434" s="228"/>
      <c r="AT434" s="229" t="s">
        <v>159</v>
      </c>
      <c r="AU434" s="229" t="s">
        <v>82</v>
      </c>
      <c r="AV434" s="14" t="s">
        <v>82</v>
      </c>
      <c r="AW434" s="14" t="s">
        <v>29</v>
      </c>
      <c r="AX434" s="14" t="s">
        <v>72</v>
      </c>
      <c r="AY434" s="229" t="s">
        <v>147</v>
      </c>
    </row>
    <row r="435" spans="1:65" s="14" customFormat="1" ht="11.25">
      <c r="B435" s="219"/>
      <c r="C435" s="220"/>
      <c r="D435" s="204" t="s">
        <v>159</v>
      </c>
      <c r="E435" s="221" t="s">
        <v>1</v>
      </c>
      <c r="F435" s="222" t="s">
        <v>613</v>
      </c>
      <c r="G435" s="220"/>
      <c r="H435" s="223">
        <v>15.026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159</v>
      </c>
      <c r="AU435" s="229" t="s">
        <v>82</v>
      </c>
      <c r="AV435" s="14" t="s">
        <v>82</v>
      </c>
      <c r="AW435" s="14" t="s">
        <v>29</v>
      </c>
      <c r="AX435" s="14" t="s">
        <v>72</v>
      </c>
      <c r="AY435" s="229" t="s">
        <v>147</v>
      </c>
    </row>
    <row r="436" spans="1:65" s="14" customFormat="1" ht="11.25">
      <c r="B436" s="219"/>
      <c r="C436" s="220"/>
      <c r="D436" s="204" t="s">
        <v>159</v>
      </c>
      <c r="E436" s="221" t="s">
        <v>1</v>
      </c>
      <c r="F436" s="222" t="s">
        <v>614</v>
      </c>
      <c r="G436" s="220"/>
      <c r="H436" s="223">
        <v>13.545999999999999</v>
      </c>
      <c r="I436" s="224"/>
      <c r="J436" s="220"/>
      <c r="K436" s="220"/>
      <c r="L436" s="225"/>
      <c r="M436" s="226"/>
      <c r="N436" s="227"/>
      <c r="O436" s="227"/>
      <c r="P436" s="227"/>
      <c r="Q436" s="227"/>
      <c r="R436" s="227"/>
      <c r="S436" s="227"/>
      <c r="T436" s="228"/>
      <c r="AT436" s="229" t="s">
        <v>159</v>
      </c>
      <c r="AU436" s="229" t="s">
        <v>82</v>
      </c>
      <c r="AV436" s="14" t="s">
        <v>82</v>
      </c>
      <c r="AW436" s="14" t="s">
        <v>29</v>
      </c>
      <c r="AX436" s="14" t="s">
        <v>72</v>
      </c>
      <c r="AY436" s="229" t="s">
        <v>147</v>
      </c>
    </row>
    <row r="437" spans="1:65" s="14" customFormat="1" ht="11.25">
      <c r="B437" s="219"/>
      <c r="C437" s="220"/>
      <c r="D437" s="204" t="s">
        <v>159</v>
      </c>
      <c r="E437" s="221" t="s">
        <v>1</v>
      </c>
      <c r="F437" s="222" t="s">
        <v>615</v>
      </c>
      <c r="G437" s="220"/>
      <c r="H437" s="223">
        <v>12.414999999999999</v>
      </c>
      <c r="I437" s="224"/>
      <c r="J437" s="220"/>
      <c r="K437" s="220"/>
      <c r="L437" s="225"/>
      <c r="M437" s="226"/>
      <c r="N437" s="227"/>
      <c r="O437" s="227"/>
      <c r="P437" s="227"/>
      <c r="Q437" s="227"/>
      <c r="R437" s="227"/>
      <c r="S437" s="227"/>
      <c r="T437" s="228"/>
      <c r="AT437" s="229" t="s">
        <v>159</v>
      </c>
      <c r="AU437" s="229" t="s">
        <v>82</v>
      </c>
      <c r="AV437" s="14" t="s">
        <v>82</v>
      </c>
      <c r="AW437" s="14" t="s">
        <v>29</v>
      </c>
      <c r="AX437" s="14" t="s">
        <v>72</v>
      </c>
      <c r="AY437" s="229" t="s">
        <v>147</v>
      </c>
    </row>
    <row r="438" spans="1:65" s="14" customFormat="1" ht="11.25">
      <c r="B438" s="219"/>
      <c r="C438" s="220"/>
      <c r="D438" s="204" t="s">
        <v>159</v>
      </c>
      <c r="E438" s="221" t="s">
        <v>1</v>
      </c>
      <c r="F438" s="222" t="s">
        <v>616</v>
      </c>
      <c r="G438" s="220"/>
      <c r="H438" s="223">
        <v>3.99</v>
      </c>
      <c r="I438" s="224"/>
      <c r="J438" s="220"/>
      <c r="K438" s="220"/>
      <c r="L438" s="225"/>
      <c r="M438" s="226"/>
      <c r="N438" s="227"/>
      <c r="O438" s="227"/>
      <c r="P438" s="227"/>
      <c r="Q438" s="227"/>
      <c r="R438" s="227"/>
      <c r="S438" s="227"/>
      <c r="T438" s="228"/>
      <c r="AT438" s="229" t="s">
        <v>159</v>
      </c>
      <c r="AU438" s="229" t="s">
        <v>82</v>
      </c>
      <c r="AV438" s="14" t="s">
        <v>82</v>
      </c>
      <c r="AW438" s="14" t="s">
        <v>29</v>
      </c>
      <c r="AX438" s="14" t="s">
        <v>72</v>
      </c>
      <c r="AY438" s="229" t="s">
        <v>147</v>
      </c>
    </row>
    <row r="439" spans="1:65" s="14" customFormat="1" ht="11.25">
      <c r="B439" s="219"/>
      <c r="C439" s="220"/>
      <c r="D439" s="204" t="s">
        <v>159</v>
      </c>
      <c r="E439" s="221" t="s">
        <v>1</v>
      </c>
      <c r="F439" s="222" t="s">
        <v>617</v>
      </c>
      <c r="G439" s="220"/>
      <c r="H439" s="223">
        <v>15.093999999999999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159</v>
      </c>
      <c r="AU439" s="229" t="s">
        <v>82</v>
      </c>
      <c r="AV439" s="14" t="s">
        <v>82</v>
      </c>
      <c r="AW439" s="14" t="s">
        <v>29</v>
      </c>
      <c r="AX439" s="14" t="s">
        <v>72</v>
      </c>
      <c r="AY439" s="229" t="s">
        <v>147</v>
      </c>
    </row>
    <row r="440" spans="1:65" s="15" customFormat="1" ht="11.25">
      <c r="B440" s="230"/>
      <c r="C440" s="231"/>
      <c r="D440" s="204" t="s">
        <v>159</v>
      </c>
      <c r="E440" s="232" t="s">
        <v>1</v>
      </c>
      <c r="F440" s="233" t="s">
        <v>166</v>
      </c>
      <c r="G440" s="231"/>
      <c r="H440" s="234">
        <v>88.662999999999982</v>
      </c>
      <c r="I440" s="235"/>
      <c r="J440" s="231"/>
      <c r="K440" s="231"/>
      <c r="L440" s="236"/>
      <c r="M440" s="237"/>
      <c r="N440" s="238"/>
      <c r="O440" s="238"/>
      <c r="P440" s="238"/>
      <c r="Q440" s="238"/>
      <c r="R440" s="238"/>
      <c r="S440" s="238"/>
      <c r="T440" s="239"/>
      <c r="AT440" s="240" t="s">
        <v>159</v>
      </c>
      <c r="AU440" s="240" t="s">
        <v>82</v>
      </c>
      <c r="AV440" s="15" t="s">
        <v>155</v>
      </c>
      <c r="AW440" s="15" t="s">
        <v>29</v>
      </c>
      <c r="AX440" s="15" t="s">
        <v>80</v>
      </c>
      <c r="AY440" s="240" t="s">
        <v>147</v>
      </c>
    </row>
    <row r="441" spans="1:65" s="2" customFormat="1" ht="14.45" customHeight="1">
      <c r="A441" s="34"/>
      <c r="B441" s="35"/>
      <c r="C441" s="241" t="s">
        <v>618</v>
      </c>
      <c r="D441" s="241" t="s">
        <v>236</v>
      </c>
      <c r="E441" s="242" t="s">
        <v>619</v>
      </c>
      <c r="F441" s="243" t="s">
        <v>620</v>
      </c>
      <c r="G441" s="244" t="s">
        <v>217</v>
      </c>
      <c r="H441" s="245">
        <v>90.436000000000007</v>
      </c>
      <c r="I441" s="246"/>
      <c r="J441" s="247">
        <f>ROUND(I441*H441,2)</f>
        <v>0</v>
      </c>
      <c r="K441" s="243" t="s">
        <v>154</v>
      </c>
      <c r="L441" s="248"/>
      <c r="M441" s="249" t="s">
        <v>1</v>
      </c>
      <c r="N441" s="250" t="s">
        <v>37</v>
      </c>
      <c r="O441" s="71"/>
      <c r="P441" s="200">
        <f>O441*H441</f>
        <v>0</v>
      </c>
      <c r="Q441" s="200">
        <v>2.2000000000000001E-4</v>
      </c>
      <c r="R441" s="200">
        <f>Q441*H441</f>
        <v>1.9895920000000001E-2</v>
      </c>
      <c r="S441" s="200">
        <v>0</v>
      </c>
      <c r="T441" s="201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02" t="s">
        <v>266</v>
      </c>
      <c r="AT441" s="202" t="s">
        <v>236</v>
      </c>
      <c r="AU441" s="202" t="s">
        <v>82</v>
      </c>
      <c r="AY441" s="17" t="s">
        <v>147</v>
      </c>
      <c r="BE441" s="203">
        <f>IF(N441="základní",J441,0)</f>
        <v>0</v>
      </c>
      <c r="BF441" s="203">
        <f>IF(N441="snížená",J441,0)</f>
        <v>0</v>
      </c>
      <c r="BG441" s="203">
        <f>IF(N441="zákl. přenesená",J441,0)</f>
        <v>0</v>
      </c>
      <c r="BH441" s="203">
        <f>IF(N441="sníž. přenesená",J441,0)</f>
        <v>0</v>
      </c>
      <c r="BI441" s="203">
        <f>IF(N441="nulová",J441,0)</f>
        <v>0</v>
      </c>
      <c r="BJ441" s="17" t="s">
        <v>80</v>
      </c>
      <c r="BK441" s="203">
        <f>ROUND(I441*H441,2)</f>
        <v>0</v>
      </c>
      <c r="BL441" s="17" t="s">
        <v>235</v>
      </c>
      <c r="BM441" s="202" t="s">
        <v>621</v>
      </c>
    </row>
    <row r="442" spans="1:65" s="2" customFormat="1" ht="11.25">
      <c r="A442" s="34"/>
      <c r="B442" s="35"/>
      <c r="C442" s="36"/>
      <c r="D442" s="204" t="s">
        <v>157</v>
      </c>
      <c r="E442" s="36"/>
      <c r="F442" s="205" t="s">
        <v>620</v>
      </c>
      <c r="G442" s="36"/>
      <c r="H442" s="36"/>
      <c r="I442" s="206"/>
      <c r="J442" s="36"/>
      <c r="K442" s="36"/>
      <c r="L442" s="39"/>
      <c r="M442" s="207"/>
      <c r="N442" s="208"/>
      <c r="O442" s="71"/>
      <c r="P442" s="71"/>
      <c r="Q442" s="71"/>
      <c r="R442" s="71"/>
      <c r="S442" s="71"/>
      <c r="T442" s="72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157</v>
      </c>
      <c r="AU442" s="17" t="s">
        <v>82</v>
      </c>
    </row>
    <row r="443" spans="1:65" s="14" customFormat="1" ht="11.25">
      <c r="B443" s="219"/>
      <c r="C443" s="220"/>
      <c r="D443" s="204" t="s">
        <v>159</v>
      </c>
      <c r="E443" s="220"/>
      <c r="F443" s="222" t="s">
        <v>622</v>
      </c>
      <c r="G443" s="220"/>
      <c r="H443" s="223">
        <v>90.436000000000007</v>
      </c>
      <c r="I443" s="224"/>
      <c r="J443" s="220"/>
      <c r="K443" s="220"/>
      <c r="L443" s="225"/>
      <c r="M443" s="226"/>
      <c r="N443" s="227"/>
      <c r="O443" s="227"/>
      <c r="P443" s="227"/>
      <c r="Q443" s="227"/>
      <c r="R443" s="227"/>
      <c r="S443" s="227"/>
      <c r="T443" s="228"/>
      <c r="AT443" s="229" t="s">
        <v>159</v>
      </c>
      <c r="AU443" s="229" t="s">
        <v>82</v>
      </c>
      <c r="AV443" s="14" t="s">
        <v>82</v>
      </c>
      <c r="AW443" s="14" t="s">
        <v>4</v>
      </c>
      <c r="AX443" s="14" t="s">
        <v>80</v>
      </c>
      <c r="AY443" s="229" t="s">
        <v>147</v>
      </c>
    </row>
    <row r="444" spans="1:65" s="2" customFormat="1" ht="14.45" customHeight="1">
      <c r="A444" s="34"/>
      <c r="B444" s="35"/>
      <c r="C444" s="191" t="s">
        <v>623</v>
      </c>
      <c r="D444" s="191" t="s">
        <v>150</v>
      </c>
      <c r="E444" s="192" t="s">
        <v>624</v>
      </c>
      <c r="F444" s="193" t="s">
        <v>625</v>
      </c>
      <c r="G444" s="194" t="s">
        <v>217</v>
      </c>
      <c r="H444" s="195">
        <v>21.89</v>
      </c>
      <c r="I444" s="196"/>
      <c r="J444" s="197">
        <f>ROUND(I444*H444,2)</f>
        <v>0</v>
      </c>
      <c r="K444" s="193" t="s">
        <v>154</v>
      </c>
      <c r="L444" s="39"/>
      <c r="M444" s="198" t="s">
        <v>1</v>
      </c>
      <c r="N444" s="199" t="s">
        <v>37</v>
      </c>
      <c r="O444" s="71"/>
      <c r="P444" s="200">
        <f>O444*H444</f>
        <v>0</v>
      </c>
      <c r="Q444" s="200">
        <v>0</v>
      </c>
      <c r="R444" s="200">
        <f>Q444*H444</f>
        <v>0</v>
      </c>
      <c r="S444" s="200">
        <v>0</v>
      </c>
      <c r="T444" s="201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202" t="s">
        <v>235</v>
      </c>
      <c r="AT444" s="202" t="s">
        <v>150</v>
      </c>
      <c r="AU444" s="202" t="s">
        <v>82</v>
      </c>
      <c r="AY444" s="17" t="s">
        <v>147</v>
      </c>
      <c r="BE444" s="203">
        <f>IF(N444="základní",J444,0)</f>
        <v>0</v>
      </c>
      <c r="BF444" s="203">
        <f>IF(N444="snížená",J444,0)</f>
        <v>0</v>
      </c>
      <c r="BG444" s="203">
        <f>IF(N444="zákl. přenesená",J444,0)</f>
        <v>0</v>
      </c>
      <c r="BH444" s="203">
        <f>IF(N444="sníž. přenesená",J444,0)</f>
        <v>0</v>
      </c>
      <c r="BI444" s="203">
        <f>IF(N444="nulová",J444,0)</f>
        <v>0</v>
      </c>
      <c r="BJ444" s="17" t="s">
        <v>80</v>
      </c>
      <c r="BK444" s="203">
        <f>ROUND(I444*H444,2)</f>
        <v>0</v>
      </c>
      <c r="BL444" s="17" t="s">
        <v>235</v>
      </c>
      <c r="BM444" s="202" t="s">
        <v>626</v>
      </c>
    </row>
    <row r="445" spans="1:65" s="2" customFormat="1" ht="19.5">
      <c r="A445" s="34"/>
      <c r="B445" s="35"/>
      <c r="C445" s="36"/>
      <c r="D445" s="204" t="s">
        <v>157</v>
      </c>
      <c r="E445" s="36"/>
      <c r="F445" s="205" t="s">
        <v>627</v>
      </c>
      <c r="G445" s="36"/>
      <c r="H445" s="36"/>
      <c r="I445" s="206"/>
      <c r="J445" s="36"/>
      <c r="K445" s="36"/>
      <c r="L445" s="39"/>
      <c r="M445" s="207"/>
      <c r="N445" s="208"/>
      <c r="O445" s="71"/>
      <c r="P445" s="71"/>
      <c r="Q445" s="71"/>
      <c r="R445" s="71"/>
      <c r="S445" s="71"/>
      <c r="T445" s="72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157</v>
      </c>
      <c r="AU445" s="17" t="s">
        <v>82</v>
      </c>
    </row>
    <row r="446" spans="1:65" s="14" customFormat="1" ht="11.25">
      <c r="B446" s="219"/>
      <c r="C446" s="220"/>
      <c r="D446" s="204" t="s">
        <v>159</v>
      </c>
      <c r="E446" s="221" t="s">
        <v>1</v>
      </c>
      <c r="F446" s="222" t="s">
        <v>628</v>
      </c>
      <c r="G446" s="220"/>
      <c r="H446" s="223">
        <v>21.89</v>
      </c>
      <c r="I446" s="224"/>
      <c r="J446" s="220"/>
      <c r="K446" s="220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159</v>
      </c>
      <c r="AU446" s="229" t="s">
        <v>82</v>
      </c>
      <c r="AV446" s="14" t="s">
        <v>82</v>
      </c>
      <c r="AW446" s="14" t="s">
        <v>29</v>
      </c>
      <c r="AX446" s="14" t="s">
        <v>72</v>
      </c>
      <c r="AY446" s="229" t="s">
        <v>147</v>
      </c>
    </row>
    <row r="447" spans="1:65" s="15" customFormat="1" ht="11.25">
      <c r="B447" s="230"/>
      <c r="C447" s="231"/>
      <c r="D447" s="204" t="s">
        <v>159</v>
      </c>
      <c r="E447" s="232" t="s">
        <v>1</v>
      </c>
      <c r="F447" s="233" t="s">
        <v>166</v>
      </c>
      <c r="G447" s="231"/>
      <c r="H447" s="234">
        <v>21.89</v>
      </c>
      <c r="I447" s="235"/>
      <c r="J447" s="231"/>
      <c r="K447" s="231"/>
      <c r="L447" s="236"/>
      <c r="M447" s="237"/>
      <c r="N447" s="238"/>
      <c r="O447" s="238"/>
      <c r="P447" s="238"/>
      <c r="Q447" s="238"/>
      <c r="R447" s="238"/>
      <c r="S447" s="238"/>
      <c r="T447" s="239"/>
      <c r="AT447" s="240" t="s">
        <v>159</v>
      </c>
      <c r="AU447" s="240" t="s">
        <v>82</v>
      </c>
      <c r="AV447" s="15" t="s">
        <v>155</v>
      </c>
      <c r="AW447" s="15" t="s">
        <v>29</v>
      </c>
      <c r="AX447" s="15" t="s">
        <v>80</v>
      </c>
      <c r="AY447" s="240" t="s">
        <v>147</v>
      </c>
    </row>
    <row r="448" spans="1:65" s="2" customFormat="1" ht="24.2" customHeight="1">
      <c r="A448" s="34"/>
      <c r="B448" s="35"/>
      <c r="C448" s="241" t="s">
        <v>155</v>
      </c>
      <c r="D448" s="241" t="s">
        <v>236</v>
      </c>
      <c r="E448" s="242" t="s">
        <v>629</v>
      </c>
      <c r="F448" s="243" t="s">
        <v>630</v>
      </c>
      <c r="G448" s="244" t="s">
        <v>217</v>
      </c>
      <c r="H448" s="245">
        <v>22.327999999999999</v>
      </c>
      <c r="I448" s="246"/>
      <c r="J448" s="247">
        <f>ROUND(I448*H448,2)</f>
        <v>0</v>
      </c>
      <c r="K448" s="243" t="s">
        <v>154</v>
      </c>
      <c r="L448" s="248"/>
      <c r="M448" s="249" t="s">
        <v>1</v>
      </c>
      <c r="N448" s="250" t="s">
        <v>37</v>
      </c>
      <c r="O448" s="71"/>
      <c r="P448" s="200">
        <f>O448*H448</f>
        <v>0</v>
      </c>
      <c r="Q448" s="200">
        <v>3.8999999999999999E-4</v>
      </c>
      <c r="R448" s="200">
        <f>Q448*H448</f>
        <v>8.7079199999999992E-3</v>
      </c>
      <c r="S448" s="200">
        <v>0</v>
      </c>
      <c r="T448" s="201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202" t="s">
        <v>266</v>
      </c>
      <c r="AT448" s="202" t="s">
        <v>236</v>
      </c>
      <c r="AU448" s="202" t="s">
        <v>82</v>
      </c>
      <c r="AY448" s="17" t="s">
        <v>147</v>
      </c>
      <c r="BE448" s="203">
        <f>IF(N448="základní",J448,0)</f>
        <v>0</v>
      </c>
      <c r="BF448" s="203">
        <f>IF(N448="snížená",J448,0)</f>
        <v>0</v>
      </c>
      <c r="BG448" s="203">
        <f>IF(N448="zákl. přenesená",J448,0)</f>
        <v>0</v>
      </c>
      <c r="BH448" s="203">
        <f>IF(N448="sníž. přenesená",J448,0)</f>
        <v>0</v>
      </c>
      <c r="BI448" s="203">
        <f>IF(N448="nulová",J448,0)</f>
        <v>0</v>
      </c>
      <c r="BJ448" s="17" t="s">
        <v>80</v>
      </c>
      <c r="BK448" s="203">
        <f>ROUND(I448*H448,2)</f>
        <v>0</v>
      </c>
      <c r="BL448" s="17" t="s">
        <v>235</v>
      </c>
      <c r="BM448" s="202" t="s">
        <v>631</v>
      </c>
    </row>
    <row r="449" spans="1:65" s="2" customFormat="1" ht="11.25">
      <c r="A449" s="34"/>
      <c r="B449" s="35"/>
      <c r="C449" s="36"/>
      <c r="D449" s="204" t="s">
        <v>157</v>
      </c>
      <c r="E449" s="36"/>
      <c r="F449" s="205" t="s">
        <v>630</v>
      </c>
      <c r="G449" s="36"/>
      <c r="H449" s="36"/>
      <c r="I449" s="206"/>
      <c r="J449" s="36"/>
      <c r="K449" s="36"/>
      <c r="L449" s="39"/>
      <c r="M449" s="207"/>
      <c r="N449" s="208"/>
      <c r="O449" s="71"/>
      <c r="P449" s="71"/>
      <c r="Q449" s="71"/>
      <c r="R449" s="71"/>
      <c r="S449" s="71"/>
      <c r="T449" s="72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T449" s="17" t="s">
        <v>157</v>
      </c>
      <c r="AU449" s="17" t="s">
        <v>82</v>
      </c>
    </row>
    <row r="450" spans="1:65" s="14" customFormat="1" ht="11.25">
      <c r="B450" s="219"/>
      <c r="C450" s="220"/>
      <c r="D450" s="204" t="s">
        <v>159</v>
      </c>
      <c r="E450" s="220"/>
      <c r="F450" s="222" t="s">
        <v>632</v>
      </c>
      <c r="G450" s="220"/>
      <c r="H450" s="223">
        <v>22.327999999999999</v>
      </c>
      <c r="I450" s="224"/>
      <c r="J450" s="220"/>
      <c r="K450" s="220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159</v>
      </c>
      <c r="AU450" s="229" t="s">
        <v>82</v>
      </c>
      <c r="AV450" s="14" t="s">
        <v>82</v>
      </c>
      <c r="AW450" s="14" t="s">
        <v>4</v>
      </c>
      <c r="AX450" s="14" t="s">
        <v>80</v>
      </c>
      <c r="AY450" s="229" t="s">
        <v>147</v>
      </c>
    </row>
    <row r="451" spans="1:65" s="2" customFormat="1" ht="24.2" customHeight="1">
      <c r="A451" s="34"/>
      <c r="B451" s="35"/>
      <c r="C451" s="191" t="s">
        <v>633</v>
      </c>
      <c r="D451" s="191" t="s">
        <v>150</v>
      </c>
      <c r="E451" s="192" t="s">
        <v>634</v>
      </c>
      <c r="F451" s="193" t="s">
        <v>635</v>
      </c>
      <c r="G451" s="194" t="s">
        <v>184</v>
      </c>
      <c r="H451" s="195">
        <v>0.30099999999999999</v>
      </c>
      <c r="I451" s="196"/>
      <c r="J451" s="197">
        <f>ROUND(I451*H451,2)</f>
        <v>0</v>
      </c>
      <c r="K451" s="193" t="s">
        <v>154</v>
      </c>
      <c r="L451" s="39"/>
      <c r="M451" s="198" t="s">
        <v>1</v>
      </c>
      <c r="N451" s="199" t="s">
        <v>37</v>
      </c>
      <c r="O451" s="71"/>
      <c r="P451" s="200">
        <f>O451*H451</f>
        <v>0</v>
      </c>
      <c r="Q451" s="200">
        <v>0</v>
      </c>
      <c r="R451" s="200">
        <f>Q451*H451</f>
        <v>0</v>
      </c>
      <c r="S451" s="200">
        <v>0</v>
      </c>
      <c r="T451" s="201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02" t="s">
        <v>235</v>
      </c>
      <c r="AT451" s="202" t="s">
        <v>150</v>
      </c>
      <c r="AU451" s="202" t="s">
        <v>82</v>
      </c>
      <c r="AY451" s="17" t="s">
        <v>147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17" t="s">
        <v>80</v>
      </c>
      <c r="BK451" s="203">
        <f>ROUND(I451*H451,2)</f>
        <v>0</v>
      </c>
      <c r="BL451" s="17" t="s">
        <v>235</v>
      </c>
      <c r="BM451" s="202" t="s">
        <v>636</v>
      </c>
    </row>
    <row r="452" spans="1:65" s="2" customFormat="1" ht="29.25">
      <c r="A452" s="34"/>
      <c r="B452" s="35"/>
      <c r="C452" s="36"/>
      <c r="D452" s="204" t="s">
        <v>157</v>
      </c>
      <c r="E452" s="36"/>
      <c r="F452" s="205" t="s">
        <v>637</v>
      </c>
      <c r="G452" s="36"/>
      <c r="H452" s="36"/>
      <c r="I452" s="206"/>
      <c r="J452" s="36"/>
      <c r="K452" s="36"/>
      <c r="L452" s="39"/>
      <c r="M452" s="207"/>
      <c r="N452" s="208"/>
      <c r="O452" s="71"/>
      <c r="P452" s="71"/>
      <c r="Q452" s="71"/>
      <c r="R452" s="71"/>
      <c r="S452" s="71"/>
      <c r="T452" s="72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157</v>
      </c>
      <c r="AU452" s="17" t="s">
        <v>82</v>
      </c>
    </row>
    <row r="453" spans="1:65" s="12" customFormat="1" ht="22.9" customHeight="1">
      <c r="B453" s="175"/>
      <c r="C453" s="176"/>
      <c r="D453" s="177" t="s">
        <v>71</v>
      </c>
      <c r="E453" s="189" t="s">
        <v>638</v>
      </c>
      <c r="F453" s="189" t="s">
        <v>639</v>
      </c>
      <c r="G453" s="176"/>
      <c r="H453" s="176"/>
      <c r="I453" s="179"/>
      <c r="J453" s="190">
        <f>BK453</f>
        <v>0</v>
      </c>
      <c r="K453" s="176"/>
      <c r="L453" s="181"/>
      <c r="M453" s="182"/>
      <c r="N453" s="183"/>
      <c r="O453" s="183"/>
      <c r="P453" s="184">
        <f>SUM(P454:P475)</f>
        <v>0</v>
      </c>
      <c r="Q453" s="183"/>
      <c r="R453" s="184">
        <f>SUM(R454:R475)</f>
        <v>1.0460600499999999</v>
      </c>
      <c r="S453" s="183"/>
      <c r="T453" s="185">
        <f>SUM(T454:T475)</f>
        <v>0</v>
      </c>
      <c r="AR453" s="186" t="s">
        <v>82</v>
      </c>
      <c r="AT453" s="187" t="s">
        <v>71</v>
      </c>
      <c r="AU453" s="187" t="s">
        <v>80</v>
      </c>
      <c r="AY453" s="186" t="s">
        <v>147</v>
      </c>
      <c r="BK453" s="188">
        <f>SUM(BK454:BK475)</f>
        <v>0</v>
      </c>
    </row>
    <row r="454" spans="1:65" s="2" customFormat="1" ht="24.2" customHeight="1">
      <c r="A454" s="34"/>
      <c r="B454" s="35"/>
      <c r="C454" s="191" t="s">
        <v>640</v>
      </c>
      <c r="D454" s="191" t="s">
        <v>150</v>
      </c>
      <c r="E454" s="192" t="s">
        <v>641</v>
      </c>
      <c r="F454" s="193" t="s">
        <v>642</v>
      </c>
      <c r="G454" s="194" t="s">
        <v>153</v>
      </c>
      <c r="H454" s="195">
        <v>51.683</v>
      </c>
      <c r="I454" s="196"/>
      <c r="J454" s="197">
        <f>ROUND(I454*H454,2)</f>
        <v>0</v>
      </c>
      <c r="K454" s="193" t="s">
        <v>154</v>
      </c>
      <c r="L454" s="39"/>
      <c r="M454" s="198" t="s">
        <v>1</v>
      </c>
      <c r="N454" s="199" t="s">
        <v>37</v>
      </c>
      <c r="O454" s="71"/>
      <c r="P454" s="200">
        <f>O454*H454</f>
        <v>0</v>
      </c>
      <c r="Q454" s="200">
        <v>6.0499999999999998E-3</v>
      </c>
      <c r="R454" s="200">
        <f>Q454*H454</f>
        <v>0.31268214999999999</v>
      </c>
      <c r="S454" s="200">
        <v>0</v>
      </c>
      <c r="T454" s="201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202" t="s">
        <v>235</v>
      </c>
      <c r="AT454" s="202" t="s">
        <v>150</v>
      </c>
      <c r="AU454" s="202" t="s">
        <v>82</v>
      </c>
      <c r="AY454" s="17" t="s">
        <v>147</v>
      </c>
      <c r="BE454" s="203">
        <f>IF(N454="základní",J454,0)</f>
        <v>0</v>
      </c>
      <c r="BF454" s="203">
        <f>IF(N454="snížená",J454,0)</f>
        <v>0</v>
      </c>
      <c r="BG454" s="203">
        <f>IF(N454="zákl. přenesená",J454,0)</f>
        <v>0</v>
      </c>
      <c r="BH454" s="203">
        <f>IF(N454="sníž. přenesená",J454,0)</f>
        <v>0</v>
      </c>
      <c r="BI454" s="203">
        <f>IF(N454="nulová",J454,0)</f>
        <v>0</v>
      </c>
      <c r="BJ454" s="17" t="s">
        <v>80</v>
      </c>
      <c r="BK454" s="203">
        <f>ROUND(I454*H454,2)</f>
        <v>0</v>
      </c>
      <c r="BL454" s="17" t="s">
        <v>235</v>
      </c>
      <c r="BM454" s="202" t="s">
        <v>643</v>
      </c>
    </row>
    <row r="455" spans="1:65" s="2" customFormat="1" ht="19.5">
      <c r="A455" s="34"/>
      <c r="B455" s="35"/>
      <c r="C455" s="36"/>
      <c r="D455" s="204" t="s">
        <v>157</v>
      </c>
      <c r="E455" s="36"/>
      <c r="F455" s="205" t="s">
        <v>644</v>
      </c>
      <c r="G455" s="36"/>
      <c r="H455" s="36"/>
      <c r="I455" s="206"/>
      <c r="J455" s="36"/>
      <c r="K455" s="36"/>
      <c r="L455" s="39"/>
      <c r="M455" s="207"/>
      <c r="N455" s="208"/>
      <c r="O455" s="71"/>
      <c r="P455" s="71"/>
      <c r="Q455" s="71"/>
      <c r="R455" s="71"/>
      <c r="S455" s="71"/>
      <c r="T455" s="72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7" t="s">
        <v>157</v>
      </c>
      <c r="AU455" s="17" t="s">
        <v>82</v>
      </c>
    </row>
    <row r="456" spans="1:65" s="13" customFormat="1" ht="11.25">
      <c r="B456" s="209"/>
      <c r="C456" s="210"/>
      <c r="D456" s="204" t="s">
        <v>159</v>
      </c>
      <c r="E456" s="211" t="s">
        <v>1</v>
      </c>
      <c r="F456" s="212" t="s">
        <v>645</v>
      </c>
      <c r="G456" s="210"/>
      <c r="H456" s="211" t="s">
        <v>1</v>
      </c>
      <c r="I456" s="213"/>
      <c r="J456" s="210"/>
      <c r="K456" s="210"/>
      <c r="L456" s="214"/>
      <c r="M456" s="215"/>
      <c r="N456" s="216"/>
      <c r="O456" s="216"/>
      <c r="P456" s="216"/>
      <c r="Q456" s="216"/>
      <c r="R456" s="216"/>
      <c r="S456" s="216"/>
      <c r="T456" s="217"/>
      <c r="AT456" s="218" t="s">
        <v>159</v>
      </c>
      <c r="AU456" s="218" t="s">
        <v>82</v>
      </c>
      <c r="AV456" s="13" t="s">
        <v>80</v>
      </c>
      <c r="AW456" s="13" t="s">
        <v>29</v>
      </c>
      <c r="AX456" s="13" t="s">
        <v>72</v>
      </c>
      <c r="AY456" s="218" t="s">
        <v>147</v>
      </c>
    </row>
    <row r="457" spans="1:65" s="14" customFormat="1" ht="11.25">
      <c r="B457" s="219"/>
      <c r="C457" s="220"/>
      <c r="D457" s="204" t="s">
        <v>159</v>
      </c>
      <c r="E457" s="221" t="s">
        <v>1</v>
      </c>
      <c r="F457" s="222" t="s">
        <v>646</v>
      </c>
      <c r="G457" s="220"/>
      <c r="H457" s="223">
        <v>19.454000000000001</v>
      </c>
      <c r="I457" s="224"/>
      <c r="J457" s="220"/>
      <c r="K457" s="220"/>
      <c r="L457" s="225"/>
      <c r="M457" s="226"/>
      <c r="N457" s="227"/>
      <c r="O457" s="227"/>
      <c r="P457" s="227"/>
      <c r="Q457" s="227"/>
      <c r="R457" s="227"/>
      <c r="S457" s="227"/>
      <c r="T457" s="228"/>
      <c r="AT457" s="229" t="s">
        <v>159</v>
      </c>
      <c r="AU457" s="229" t="s">
        <v>82</v>
      </c>
      <c r="AV457" s="14" t="s">
        <v>82</v>
      </c>
      <c r="AW457" s="14" t="s">
        <v>29</v>
      </c>
      <c r="AX457" s="14" t="s">
        <v>72</v>
      </c>
      <c r="AY457" s="229" t="s">
        <v>147</v>
      </c>
    </row>
    <row r="458" spans="1:65" s="14" customFormat="1" ht="11.25">
      <c r="B458" s="219"/>
      <c r="C458" s="220"/>
      <c r="D458" s="204" t="s">
        <v>159</v>
      </c>
      <c r="E458" s="221" t="s">
        <v>1</v>
      </c>
      <c r="F458" s="222" t="s">
        <v>647</v>
      </c>
      <c r="G458" s="220"/>
      <c r="H458" s="223">
        <v>-3.9729999999999999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159</v>
      </c>
      <c r="AU458" s="229" t="s">
        <v>82</v>
      </c>
      <c r="AV458" s="14" t="s">
        <v>82</v>
      </c>
      <c r="AW458" s="14" t="s">
        <v>29</v>
      </c>
      <c r="AX458" s="14" t="s">
        <v>72</v>
      </c>
      <c r="AY458" s="229" t="s">
        <v>147</v>
      </c>
    </row>
    <row r="459" spans="1:65" s="13" customFormat="1" ht="11.25">
      <c r="B459" s="209"/>
      <c r="C459" s="210"/>
      <c r="D459" s="204" t="s">
        <v>159</v>
      </c>
      <c r="E459" s="211" t="s">
        <v>1</v>
      </c>
      <c r="F459" s="212" t="s">
        <v>648</v>
      </c>
      <c r="G459" s="210"/>
      <c r="H459" s="211" t="s">
        <v>1</v>
      </c>
      <c r="I459" s="213"/>
      <c r="J459" s="210"/>
      <c r="K459" s="210"/>
      <c r="L459" s="214"/>
      <c r="M459" s="215"/>
      <c r="N459" s="216"/>
      <c r="O459" s="216"/>
      <c r="P459" s="216"/>
      <c r="Q459" s="216"/>
      <c r="R459" s="216"/>
      <c r="S459" s="216"/>
      <c r="T459" s="217"/>
      <c r="AT459" s="218" t="s">
        <v>159</v>
      </c>
      <c r="AU459" s="218" t="s">
        <v>82</v>
      </c>
      <c r="AV459" s="13" t="s">
        <v>80</v>
      </c>
      <c r="AW459" s="13" t="s">
        <v>29</v>
      </c>
      <c r="AX459" s="13" t="s">
        <v>72</v>
      </c>
      <c r="AY459" s="218" t="s">
        <v>147</v>
      </c>
    </row>
    <row r="460" spans="1:65" s="14" customFormat="1" ht="11.25">
      <c r="B460" s="219"/>
      <c r="C460" s="220"/>
      <c r="D460" s="204" t="s">
        <v>159</v>
      </c>
      <c r="E460" s="221" t="s">
        <v>1</v>
      </c>
      <c r="F460" s="222" t="s">
        <v>649</v>
      </c>
      <c r="G460" s="220"/>
      <c r="H460" s="223">
        <v>10.856999999999999</v>
      </c>
      <c r="I460" s="224"/>
      <c r="J460" s="220"/>
      <c r="K460" s="220"/>
      <c r="L460" s="225"/>
      <c r="M460" s="226"/>
      <c r="N460" s="227"/>
      <c r="O460" s="227"/>
      <c r="P460" s="227"/>
      <c r="Q460" s="227"/>
      <c r="R460" s="227"/>
      <c r="S460" s="227"/>
      <c r="T460" s="228"/>
      <c r="AT460" s="229" t="s">
        <v>159</v>
      </c>
      <c r="AU460" s="229" t="s">
        <v>82</v>
      </c>
      <c r="AV460" s="14" t="s">
        <v>82</v>
      </c>
      <c r="AW460" s="14" t="s">
        <v>29</v>
      </c>
      <c r="AX460" s="14" t="s">
        <v>72</v>
      </c>
      <c r="AY460" s="229" t="s">
        <v>147</v>
      </c>
    </row>
    <row r="461" spans="1:65" s="14" customFormat="1" ht="11.25">
      <c r="B461" s="219"/>
      <c r="C461" s="220"/>
      <c r="D461" s="204" t="s">
        <v>159</v>
      </c>
      <c r="E461" s="221" t="s">
        <v>1</v>
      </c>
      <c r="F461" s="222" t="s">
        <v>650</v>
      </c>
      <c r="G461" s="220"/>
      <c r="H461" s="223">
        <v>-1.1819999999999999</v>
      </c>
      <c r="I461" s="224"/>
      <c r="J461" s="220"/>
      <c r="K461" s="220"/>
      <c r="L461" s="225"/>
      <c r="M461" s="226"/>
      <c r="N461" s="227"/>
      <c r="O461" s="227"/>
      <c r="P461" s="227"/>
      <c r="Q461" s="227"/>
      <c r="R461" s="227"/>
      <c r="S461" s="227"/>
      <c r="T461" s="228"/>
      <c r="AT461" s="229" t="s">
        <v>159</v>
      </c>
      <c r="AU461" s="229" t="s">
        <v>82</v>
      </c>
      <c r="AV461" s="14" t="s">
        <v>82</v>
      </c>
      <c r="AW461" s="14" t="s">
        <v>29</v>
      </c>
      <c r="AX461" s="14" t="s">
        <v>72</v>
      </c>
      <c r="AY461" s="229" t="s">
        <v>147</v>
      </c>
    </row>
    <row r="462" spans="1:65" s="13" customFormat="1" ht="11.25">
      <c r="B462" s="209"/>
      <c r="C462" s="210"/>
      <c r="D462" s="204" t="s">
        <v>159</v>
      </c>
      <c r="E462" s="211" t="s">
        <v>1</v>
      </c>
      <c r="F462" s="212" t="s">
        <v>651</v>
      </c>
      <c r="G462" s="210"/>
      <c r="H462" s="211" t="s">
        <v>1</v>
      </c>
      <c r="I462" s="213"/>
      <c r="J462" s="210"/>
      <c r="K462" s="210"/>
      <c r="L462" s="214"/>
      <c r="M462" s="215"/>
      <c r="N462" s="216"/>
      <c r="O462" s="216"/>
      <c r="P462" s="216"/>
      <c r="Q462" s="216"/>
      <c r="R462" s="216"/>
      <c r="S462" s="216"/>
      <c r="T462" s="217"/>
      <c r="AT462" s="218" t="s">
        <v>159</v>
      </c>
      <c r="AU462" s="218" t="s">
        <v>82</v>
      </c>
      <c r="AV462" s="13" t="s">
        <v>80</v>
      </c>
      <c r="AW462" s="13" t="s">
        <v>29</v>
      </c>
      <c r="AX462" s="13" t="s">
        <v>72</v>
      </c>
      <c r="AY462" s="218" t="s">
        <v>147</v>
      </c>
    </row>
    <row r="463" spans="1:65" s="14" customFormat="1" ht="11.25">
      <c r="B463" s="219"/>
      <c r="C463" s="220"/>
      <c r="D463" s="204" t="s">
        <v>159</v>
      </c>
      <c r="E463" s="221" t="s">
        <v>1</v>
      </c>
      <c r="F463" s="222" t="s">
        <v>646</v>
      </c>
      <c r="G463" s="220"/>
      <c r="H463" s="223">
        <v>19.454000000000001</v>
      </c>
      <c r="I463" s="224"/>
      <c r="J463" s="220"/>
      <c r="K463" s="220"/>
      <c r="L463" s="225"/>
      <c r="M463" s="226"/>
      <c r="N463" s="227"/>
      <c r="O463" s="227"/>
      <c r="P463" s="227"/>
      <c r="Q463" s="227"/>
      <c r="R463" s="227"/>
      <c r="S463" s="227"/>
      <c r="T463" s="228"/>
      <c r="AT463" s="229" t="s">
        <v>159</v>
      </c>
      <c r="AU463" s="229" t="s">
        <v>82</v>
      </c>
      <c r="AV463" s="14" t="s">
        <v>82</v>
      </c>
      <c r="AW463" s="14" t="s">
        <v>29</v>
      </c>
      <c r="AX463" s="14" t="s">
        <v>72</v>
      </c>
      <c r="AY463" s="229" t="s">
        <v>147</v>
      </c>
    </row>
    <row r="464" spans="1:65" s="14" customFormat="1" ht="11.25">
      <c r="B464" s="219"/>
      <c r="C464" s="220"/>
      <c r="D464" s="204" t="s">
        <v>159</v>
      </c>
      <c r="E464" s="221" t="s">
        <v>1</v>
      </c>
      <c r="F464" s="222" t="s">
        <v>652</v>
      </c>
      <c r="G464" s="220"/>
      <c r="H464" s="223">
        <v>-2.7909999999999999</v>
      </c>
      <c r="I464" s="224"/>
      <c r="J464" s="220"/>
      <c r="K464" s="220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159</v>
      </c>
      <c r="AU464" s="229" t="s">
        <v>82</v>
      </c>
      <c r="AV464" s="14" t="s">
        <v>82</v>
      </c>
      <c r="AW464" s="14" t="s">
        <v>29</v>
      </c>
      <c r="AX464" s="14" t="s">
        <v>72</v>
      </c>
      <c r="AY464" s="229" t="s">
        <v>147</v>
      </c>
    </row>
    <row r="465" spans="1:65" s="13" customFormat="1" ht="11.25">
      <c r="B465" s="209"/>
      <c r="C465" s="210"/>
      <c r="D465" s="204" t="s">
        <v>159</v>
      </c>
      <c r="E465" s="211" t="s">
        <v>1</v>
      </c>
      <c r="F465" s="212" t="s">
        <v>653</v>
      </c>
      <c r="G465" s="210"/>
      <c r="H465" s="211" t="s">
        <v>1</v>
      </c>
      <c r="I465" s="213"/>
      <c r="J465" s="210"/>
      <c r="K465" s="210"/>
      <c r="L465" s="214"/>
      <c r="M465" s="215"/>
      <c r="N465" s="216"/>
      <c r="O465" s="216"/>
      <c r="P465" s="216"/>
      <c r="Q465" s="216"/>
      <c r="R465" s="216"/>
      <c r="S465" s="216"/>
      <c r="T465" s="217"/>
      <c r="AT465" s="218" t="s">
        <v>159</v>
      </c>
      <c r="AU465" s="218" t="s">
        <v>82</v>
      </c>
      <c r="AV465" s="13" t="s">
        <v>80</v>
      </c>
      <c r="AW465" s="13" t="s">
        <v>29</v>
      </c>
      <c r="AX465" s="13" t="s">
        <v>72</v>
      </c>
      <c r="AY465" s="218" t="s">
        <v>147</v>
      </c>
    </row>
    <row r="466" spans="1:65" s="14" customFormat="1" ht="11.25">
      <c r="B466" s="219"/>
      <c r="C466" s="220"/>
      <c r="D466" s="204" t="s">
        <v>159</v>
      </c>
      <c r="E466" s="221" t="s">
        <v>1</v>
      </c>
      <c r="F466" s="222" t="s">
        <v>654</v>
      </c>
      <c r="G466" s="220"/>
      <c r="H466" s="223">
        <v>11.045999999999999</v>
      </c>
      <c r="I466" s="224"/>
      <c r="J466" s="220"/>
      <c r="K466" s="220"/>
      <c r="L466" s="225"/>
      <c r="M466" s="226"/>
      <c r="N466" s="227"/>
      <c r="O466" s="227"/>
      <c r="P466" s="227"/>
      <c r="Q466" s="227"/>
      <c r="R466" s="227"/>
      <c r="S466" s="227"/>
      <c r="T466" s="228"/>
      <c r="AT466" s="229" t="s">
        <v>159</v>
      </c>
      <c r="AU466" s="229" t="s">
        <v>82</v>
      </c>
      <c r="AV466" s="14" t="s">
        <v>82</v>
      </c>
      <c r="AW466" s="14" t="s">
        <v>29</v>
      </c>
      <c r="AX466" s="14" t="s">
        <v>72</v>
      </c>
      <c r="AY466" s="229" t="s">
        <v>147</v>
      </c>
    </row>
    <row r="467" spans="1:65" s="14" customFormat="1" ht="11.25">
      <c r="B467" s="219"/>
      <c r="C467" s="220"/>
      <c r="D467" s="204" t="s">
        <v>159</v>
      </c>
      <c r="E467" s="221" t="s">
        <v>1</v>
      </c>
      <c r="F467" s="222" t="s">
        <v>655</v>
      </c>
      <c r="G467" s="220"/>
      <c r="H467" s="223">
        <v>-1.1819999999999999</v>
      </c>
      <c r="I467" s="224"/>
      <c r="J467" s="220"/>
      <c r="K467" s="220"/>
      <c r="L467" s="225"/>
      <c r="M467" s="226"/>
      <c r="N467" s="227"/>
      <c r="O467" s="227"/>
      <c r="P467" s="227"/>
      <c r="Q467" s="227"/>
      <c r="R467" s="227"/>
      <c r="S467" s="227"/>
      <c r="T467" s="228"/>
      <c r="AT467" s="229" t="s">
        <v>159</v>
      </c>
      <c r="AU467" s="229" t="s">
        <v>82</v>
      </c>
      <c r="AV467" s="14" t="s">
        <v>82</v>
      </c>
      <c r="AW467" s="14" t="s">
        <v>29</v>
      </c>
      <c r="AX467" s="14" t="s">
        <v>72</v>
      </c>
      <c r="AY467" s="229" t="s">
        <v>147</v>
      </c>
    </row>
    <row r="468" spans="1:65" s="15" customFormat="1" ht="11.25">
      <c r="B468" s="230"/>
      <c r="C468" s="231"/>
      <c r="D468" s="204" t="s">
        <v>159</v>
      </c>
      <c r="E468" s="232" t="s">
        <v>1</v>
      </c>
      <c r="F468" s="233" t="s">
        <v>166</v>
      </c>
      <c r="G468" s="231"/>
      <c r="H468" s="234">
        <v>51.683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AT468" s="240" t="s">
        <v>159</v>
      </c>
      <c r="AU468" s="240" t="s">
        <v>82</v>
      </c>
      <c r="AV468" s="15" t="s">
        <v>155</v>
      </c>
      <c r="AW468" s="15" t="s">
        <v>29</v>
      </c>
      <c r="AX468" s="15" t="s">
        <v>80</v>
      </c>
      <c r="AY468" s="240" t="s">
        <v>147</v>
      </c>
    </row>
    <row r="469" spans="1:65" s="2" customFormat="1" ht="14.45" customHeight="1">
      <c r="A469" s="34"/>
      <c r="B469" s="35"/>
      <c r="C469" s="241" t="s">
        <v>656</v>
      </c>
      <c r="D469" s="241" t="s">
        <v>236</v>
      </c>
      <c r="E469" s="242" t="s">
        <v>657</v>
      </c>
      <c r="F469" s="243" t="s">
        <v>658</v>
      </c>
      <c r="G469" s="244" t="s">
        <v>153</v>
      </c>
      <c r="H469" s="245">
        <v>56.850999999999999</v>
      </c>
      <c r="I469" s="246"/>
      <c r="J469" s="247">
        <f>ROUND(I469*H469,2)</f>
        <v>0</v>
      </c>
      <c r="K469" s="243" t="s">
        <v>154</v>
      </c>
      <c r="L469" s="248"/>
      <c r="M469" s="249" t="s">
        <v>1</v>
      </c>
      <c r="N469" s="250" t="s">
        <v>37</v>
      </c>
      <c r="O469" s="71"/>
      <c r="P469" s="200">
        <f>O469*H469</f>
        <v>0</v>
      </c>
      <c r="Q469" s="200">
        <v>1.29E-2</v>
      </c>
      <c r="R469" s="200">
        <f>Q469*H469</f>
        <v>0.73337790000000003</v>
      </c>
      <c r="S469" s="200">
        <v>0</v>
      </c>
      <c r="T469" s="201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02" t="s">
        <v>266</v>
      </c>
      <c r="AT469" s="202" t="s">
        <v>236</v>
      </c>
      <c r="AU469" s="202" t="s">
        <v>82</v>
      </c>
      <c r="AY469" s="17" t="s">
        <v>147</v>
      </c>
      <c r="BE469" s="203">
        <f>IF(N469="základní",J469,0)</f>
        <v>0</v>
      </c>
      <c r="BF469" s="203">
        <f>IF(N469="snížená",J469,0)</f>
        <v>0</v>
      </c>
      <c r="BG469" s="203">
        <f>IF(N469="zákl. přenesená",J469,0)</f>
        <v>0</v>
      </c>
      <c r="BH469" s="203">
        <f>IF(N469="sníž. přenesená",J469,0)</f>
        <v>0</v>
      </c>
      <c r="BI469" s="203">
        <f>IF(N469="nulová",J469,0)</f>
        <v>0</v>
      </c>
      <c r="BJ469" s="17" t="s">
        <v>80</v>
      </c>
      <c r="BK469" s="203">
        <f>ROUND(I469*H469,2)</f>
        <v>0</v>
      </c>
      <c r="BL469" s="17" t="s">
        <v>235</v>
      </c>
      <c r="BM469" s="202" t="s">
        <v>659</v>
      </c>
    </row>
    <row r="470" spans="1:65" s="2" customFormat="1" ht="11.25">
      <c r="A470" s="34"/>
      <c r="B470" s="35"/>
      <c r="C470" s="36"/>
      <c r="D470" s="204" t="s">
        <v>157</v>
      </c>
      <c r="E470" s="36"/>
      <c r="F470" s="205" t="s">
        <v>658</v>
      </c>
      <c r="G470" s="36"/>
      <c r="H470" s="36"/>
      <c r="I470" s="206"/>
      <c r="J470" s="36"/>
      <c r="K470" s="36"/>
      <c r="L470" s="39"/>
      <c r="M470" s="207"/>
      <c r="N470" s="208"/>
      <c r="O470" s="71"/>
      <c r="P470" s="71"/>
      <c r="Q470" s="71"/>
      <c r="R470" s="71"/>
      <c r="S470" s="71"/>
      <c r="T470" s="72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157</v>
      </c>
      <c r="AU470" s="17" t="s">
        <v>82</v>
      </c>
    </row>
    <row r="471" spans="1:65" s="14" customFormat="1" ht="11.25">
      <c r="B471" s="219"/>
      <c r="C471" s="220"/>
      <c r="D471" s="204" t="s">
        <v>159</v>
      </c>
      <c r="E471" s="220"/>
      <c r="F471" s="222" t="s">
        <v>660</v>
      </c>
      <c r="G471" s="220"/>
      <c r="H471" s="223">
        <v>56.850999999999999</v>
      </c>
      <c r="I471" s="224"/>
      <c r="J471" s="220"/>
      <c r="K471" s="220"/>
      <c r="L471" s="225"/>
      <c r="M471" s="226"/>
      <c r="N471" s="227"/>
      <c r="O471" s="227"/>
      <c r="P471" s="227"/>
      <c r="Q471" s="227"/>
      <c r="R471" s="227"/>
      <c r="S471" s="227"/>
      <c r="T471" s="228"/>
      <c r="AT471" s="229" t="s">
        <v>159</v>
      </c>
      <c r="AU471" s="229" t="s">
        <v>82</v>
      </c>
      <c r="AV471" s="14" t="s">
        <v>82</v>
      </c>
      <c r="AW471" s="14" t="s">
        <v>4</v>
      </c>
      <c r="AX471" s="14" t="s">
        <v>80</v>
      </c>
      <c r="AY471" s="229" t="s">
        <v>147</v>
      </c>
    </row>
    <row r="472" spans="1:65" s="2" customFormat="1" ht="24.2" customHeight="1">
      <c r="A472" s="34"/>
      <c r="B472" s="35"/>
      <c r="C472" s="191" t="s">
        <v>661</v>
      </c>
      <c r="D472" s="191" t="s">
        <v>150</v>
      </c>
      <c r="E472" s="192" t="s">
        <v>662</v>
      </c>
      <c r="F472" s="193" t="s">
        <v>663</v>
      </c>
      <c r="G472" s="194" t="s">
        <v>217</v>
      </c>
      <c r="H472" s="195">
        <v>0</v>
      </c>
      <c r="I472" s="196"/>
      <c r="J472" s="197">
        <f>ROUND(I472*H472,2)</f>
        <v>0</v>
      </c>
      <c r="K472" s="193" t="s">
        <v>154</v>
      </c>
      <c r="L472" s="39"/>
      <c r="M472" s="198" t="s">
        <v>1</v>
      </c>
      <c r="N472" s="199" t="s">
        <v>37</v>
      </c>
      <c r="O472" s="71"/>
      <c r="P472" s="200">
        <f>O472*H472</f>
        <v>0</v>
      </c>
      <c r="Q472" s="200">
        <v>5.0000000000000001E-4</v>
      </c>
      <c r="R472" s="200">
        <f>Q472*H472</f>
        <v>0</v>
      </c>
      <c r="S472" s="200">
        <v>0</v>
      </c>
      <c r="T472" s="201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202" t="s">
        <v>235</v>
      </c>
      <c r="AT472" s="202" t="s">
        <v>150</v>
      </c>
      <c r="AU472" s="202" t="s">
        <v>82</v>
      </c>
      <c r="AY472" s="17" t="s">
        <v>147</v>
      </c>
      <c r="BE472" s="203">
        <f>IF(N472="základní",J472,0)</f>
        <v>0</v>
      </c>
      <c r="BF472" s="203">
        <f>IF(N472="snížená",J472,0)</f>
        <v>0</v>
      </c>
      <c r="BG472" s="203">
        <f>IF(N472="zákl. přenesená",J472,0)</f>
        <v>0</v>
      </c>
      <c r="BH472" s="203">
        <f>IF(N472="sníž. přenesená",J472,0)</f>
        <v>0</v>
      </c>
      <c r="BI472" s="203">
        <f>IF(N472="nulová",J472,0)</f>
        <v>0</v>
      </c>
      <c r="BJ472" s="17" t="s">
        <v>80</v>
      </c>
      <c r="BK472" s="203">
        <f>ROUND(I472*H472,2)</f>
        <v>0</v>
      </c>
      <c r="BL472" s="17" t="s">
        <v>235</v>
      </c>
      <c r="BM472" s="202" t="s">
        <v>664</v>
      </c>
    </row>
    <row r="473" spans="1:65" s="2" customFormat="1" ht="19.5">
      <c r="A473" s="34"/>
      <c r="B473" s="35"/>
      <c r="C473" s="36"/>
      <c r="D473" s="204" t="s">
        <v>157</v>
      </c>
      <c r="E473" s="36"/>
      <c r="F473" s="205" t="s">
        <v>665</v>
      </c>
      <c r="G473" s="36"/>
      <c r="H473" s="36"/>
      <c r="I473" s="206"/>
      <c r="J473" s="36"/>
      <c r="K473" s="36"/>
      <c r="L473" s="39"/>
      <c r="M473" s="207"/>
      <c r="N473" s="208"/>
      <c r="O473" s="71"/>
      <c r="P473" s="71"/>
      <c r="Q473" s="71"/>
      <c r="R473" s="71"/>
      <c r="S473" s="71"/>
      <c r="T473" s="72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7" t="s">
        <v>157</v>
      </c>
      <c r="AU473" s="17" t="s">
        <v>82</v>
      </c>
    </row>
    <row r="474" spans="1:65" s="2" customFormat="1" ht="24.2" customHeight="1">
      <c r="A474" s="34"/>
      <c r="B474" s="35"/>
      <c r="C474" s="191" t="s">
        <v>666</v>
      </c>
      <c r="D474" s="191" t="s">
        <v>150</v>
      </c>
      <c r="E474" s="192" t="s">
        <v>667</v>
      </c>
      <c r="F474" s="193" t="s">
        <v>668</v>
      </c>
      <c r="G474" s="194" t="s">
        <v>184</v>
      </c>
      <c r="H474" s="195">
        <v>1.046</v>
      </c>
      <c r="I474" s="196"/>
      <c r="J474" s="197">
        <f>ROUND(I474*H474,2)</f>
        <v>0</v>
      </c>
      <c r="K474" s="193" t="s">
        <v>154</v>
      </c>
      <c r="L474" s="39"/>
      <c r="M474" s="198" t="s">
        <v>1</v>
      </c>
      <c r="N474" s="199" t="s">
        <v>37</v>
      </c>
      <c r="O474" s="71"/>
      <c r="P474" s="200">
        <f>O474*H474</f>
        <v>0</v>
      </c>
      <c r="Q474" s="200">
        <v>0</v>
      </c>
      <c r="R474" s="200">
        <f>Q474*H474</f>
        <v>0</v>
      </c>
      <c r="S474" s="200">
        <v>0</v>
      </c>
      <c r="T474" s="201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202" t="s">
        <v>235</v>
      </c>
      <c r="AT474" s="202" t="s">
        <v>150</v>
      </c>
      <c r="AU474" s="202" t="s">
        <v>82</v>
      </c>
      <c r="AY474" s="17" t="s">
        <v>147</v>
      </c>
      <c r="BE474" s="203">
        <f>IF(N474="základní",J474,0)</f>
        <v>0</v>
      </c>
      <c r="BF474" s="203">
        <f>IF(N474="snížená",J474,0)</f>
        <v>0</v>
      </c>
      <c r="BG474" s="203">
        <f>IF(N474="zákl. přenesená",J474,0)</f>
        <v>0</v>
      </c>
      <c r="BH474" s="203">
        <f>IF(N474="sníž. přenesená",J474,0)</f>
        <v>0</v>
      </c>
      <c r="BI474" s="203">
        <f>IF(N474="nulová",J474,0)</f>
        <v>0</v>
      </c>
      <c r="BJ474" s="17" t="s">
        <v>80</v>
      </c>
      <c r="BK474" s="203">
        <f>ROUND(I474*H474,2)</f>
        <v>0</v>
      </c>
      <c r="BL474" s="17" t="s">
        <v>235</v>
      </c>
      <c r="BM474" s="202" t="s">
        <v>669</v>
      </c>
    </row>
    <row r="475" spans="1:65" s="2" customFormat="1" ht="29.25">
      <c r="A475" s="34"/>
      <c r="B475" s="35"/>
      <c r="C475" s="36"/>
      <c r="D475" s="204" t="s">
        <v>157</v>
      </c>
      <c r="E475" s="36"/>
      <c r="F475" s="205" t="s">
        <v>670</v>
      </c>
      <c r="G475" s="36"/>
      <c r="H475" s="36"/>
      <c r="I475" s="206"/>
      <c r="J475" s="36"/>
      <c r="K475" s="36"/>
      <c r="L475" s="39"/>
      <c r="M475" s="207"/>
      <c r="N475" s="208"/>
      <c r="O475" s="71"/>
      <c r="P475" s="71"/>
      <c r="Q475" s="71"/>
      <c r="R475" s="71"/>
      <c r="S475" s="71"/>
      <c r="T475" s="72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157</v>
      </c>
      <c r="AU475" s="17" t="s">
        <v>82</v>
      </c>
    </row>
    <row r="476" spans="1:65" s="12" customFormat="1" ht="22.9" customHeight="1">
      <c r="B476" s="175"/>
      <c r="C476" s="176"/>
      <c r="D476" s="177" t="s">
        <v>71</v>
      </c>
      <c r="E476" s="189" t="s">
        <v>671</v>
      </c>
      <c r="F476" s="189" t="s">
        <v>672</v>
      </c>
      <c r="G476" s="176"/>
      <c r="H476" s="176"/>
      <c r="I476" s="179"/>
      <c r="J476" s="190">
        <f>BK476</f>
        <v>0</v>
      </c>
      <c r="K476" s="176"/>
      <c r="L476" s="181"/>
      <c r="M476" s="182"/>
      <c r="N476" s="183"/>
      <c r="O476" s="183"/>
      <c r="P476" s="184">
        <f>SUM(P477:P493)</f>
        <v>0</v>
      </c>
      <c r="Q476" s="183"/>
      <c r="R476" s="184">
        <f>SUM(R477:R493)</f>
        <v>0.25154493</v>
      </c>
      <c r="S476" s="183"/>
      <c r="T476" s="185">
        <f>SUM(T477:T493)</f>
        <v>7.700354999999999E-2</v>
      </c>
      <c r="AR476" s="186" t="s">
        <v>82</v>
      </c>
      <c r="AT476" s="187" t="s">
        <v>71</v>
      </c>
      <c r="AU476" s="187" t="s">
        <v>80</v>
      </c>
      <c r="AY476" s="186" t="s">
        <v>147</v>
      </c>
      <c r="BK476" s="188">
        <f>SUM(BK477:BK493)</f>
        <v>0</v>
      </c>
    </row>
    <row r="477" spans="1:65" s="2" customFormat="1" ht="24.2" customHeight="1">
      <c r="A477" s="34"/>
      <c r="B477" s="35"/>
      <c r="C477" s="191" t="s">
        <v>673</v>
      </c>
      <c r="D477" s="191" t="s">
        <v>150</v>
      </c>
      <c r="E477" s="192" t="s">
        <v>674</v>
      </c>
      <c r="F477" s="193" t="s">
        <v>675</v>
      </c>
      <c r="G477" s="194" t="s">
        <v>153</v>
      </c>
      <c r="H477" s="195">
        <v>513.35699999999997</v>
      </c>
      <c r="I477" s="196"/>
      <c r="J477" s="197">
        <f>ROUND(I477*H477,2)</f>
        <v>0</v>
      </c>
      <c r="K477" s="193" t="s">
        <v>154</v>
      </c>
      <c r="L477" s="39"/>
      <c r="M477" s="198" t="s">
        <v>1</v>
      </c>
      <c r="N477" s="199" t="s">
        <v>37</v>
      </c>
      <c r="O477" s="71"/>
      <c r="P477" s="200">
        <f>O477*H477</f>
        <v>0</v>
      </c>
      <c r="Q477" s="200">
        <v>0</v>
      </c>
      <c r="R477" s="200">
        <f>Q477*H477</f>
        <v>0</v>
      </c>
      <c r="S477" s="200">
        <v>0</v>
      </c>
      <c r="T477" s="201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02" t="s">
        <v>235</v>
      </c>
      <c r="AT477" s="202" t="s">
        <v>150</v>
      </c>
      <c r="AU477" s="202" t="s">
        <v>82</v>
      </c>
      <c r="AY477" s="17" t="s">
        <v>147</v>
      </c>
      <c r="BE477" s="203">
        <f>IF(N477="základní",J477,0)</f>
        <v>0</v>
      </c>
      <c r="BF477" s="203">
        <f>IF(N477="snížená",J477,0)</f>
        <v>0</v>
      </c>
      <c r="BG477" s="203">
        <f>IF(N477="zákl. přenesená",J477,0)</f>
        <v>0</v>
      </c>
      <c r="BH477" s="203">
        <f>IF(N477="sníž. přenesená",J477,0)</f>
        <v>0</v>
      </c>
      <c r="BI477" s="203">
        <f>IF(N477="nulová",J477,0)</f>
        <v>0</v>
      </c>
      <c r="BJ477" s="17" t="s">
        <v>80</v>
      </c>
      <c r="BK477" s="203">
        <f>ROUND(I477*H477,2)</f>
        <v>0</v>
      </c>
      <c r="BL477" s="17" t="s">
        <v>235</v>
      </c>
      <c r="BM477" s="202" t="s">
        <v>676</v>
      </c>
    </row>
    <row r="478" spans="1:65" s="2" customFormat="1" ht="11.25">
      <c r="A478" s="34"/>
      <c r="B478" s="35"/>
      <c r="C478" s="36"/>
      <c r="D478" s="204" t="s">
        <v>157</v>
      </c>
      <c r="E478" s="36"/>
      <c r="F478" s="205" t="s">
        <v>677</v>
      </c>
      <c r="G478" s="36"/>
      <c r="H478" s="36"/>
      <c r="I478" s="206"/>
      <c r="J478" s="36"/>
      <c r="K478" s="36"/>
      <c r="L478" s="39"/>
      <c r="M478" s="207"/>
      <c r="N478" s="208"/>
      <c r="O478" s="71"/>
      <c r="P478" s="71"/>
      <c r="Q478" s="71"/>
      <c r="R478" s="71"/>
      <c r="S478" s="71"/>
      <c r="T478" s="72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157</v>
      </c>
      <c r="AU478" s="17" t="s">
        <v>82</v>
      </c>
    </row>
    <row r="479" spans="1:65" s="14" customFormat="1" ht="11.25">
      <c r="B479" s="219"/>
      <c r="C479" s="220"/>
      <c r="D479" s="204" t="s">
        <v>159</v>
      </c>
      <c r="E479" s="221" t="s">
        <v>1</v>
      </c>
      <c r="F479" s="222" t="s">
        <v>678</v>
      </c>
      <c r="G479" s="220"/>
      <c r="H479" s="223">
        <v>156.54</v>
      </c>
      <c r="I479" s="224"/>
      <c r="J479" s="220"/>
      <c r="K479" s="220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159</v>
      </c>
      <c r="AU479" s="229" t="s">
        <v>82</v>
      </c>
      <c r="AV479" s="14" t="s">
        <v>82</v>
      </c>
      <c r="AW479" s="14" t="s">
        <v>29</v>
      </c>
      <c r="AX479" s="14" t="s">
        <v>72</v>
      </c>
      <c r="AY479" s="229" t="s">
        <v>147</v>
      </c>
    </row>
    <row r="480" spans="1:65" s="13" customFormat="1" ht="11.25">
      <c r="B480" s="209"/>
      <c r="C480" s="210"/>
      <c r="D480" s="204" t="s">
        <v>159</v>
      </c>
      <c r="E480" s="211" t="s">
        <v>1</v>
      </c>
      <c r="F480" s="212" t="s">
        <v>679</v>
      </c>
      <c r="G480" s="210"/>
      <c r="H480" s="211" t="s">
        <v>1</v>
      </c>
      <c r="I480" s="213"/>
      <c r="J480" s="210"/>
      <c r="K480" s="210"/>
      <c r="L480" s="214"/>
      <c r="M480" s="215"/>
      <c r="N480" s="216"/>
      <c r="O480" s="216"/>
      <c r="P480" s="216"/>
      <c r="Q480" s="216"/>
      <c r="R480" s="216"/>
      <c r="S480" s="216"/>
      <c r="T480" s="217"/>
      <c r="AT480" s="218" t="s">
        <v>159</v>
      </c>
      <c r="AU480" s="218" t="s">
        <v>82</v>
      </c>
      <c r="AV480" s="13" t="s">
        <v>80</v>
      </c>
      <c r="AW480" s="13" t="s">
        <v>29</v>
      </c>
      <c r="AX480" s="13" t="s">
        <v>72</v>
      </c>
      <c r="AY480" s="218" t="s">
        <v>147</v>
      </c>
    </row>
    <row r="481" spans="1:65" s="14" customFormat="1" ht="11.25">
      <c r="B481" s="219"/>
      <c r="C481" s="220"/>
      <c r="D481" s="204" t="s">
        <v>159</v>
      </c>
      <c r="E481" s="221" t="s">
        <v>1</v>
      </c>
      <c r="F481" s="222" t="s">
        <v>680</v>
      </c>
      <c r="G481" s="220"/>
      <c r="H481" s="223">
        <v>10.484999999999999</v>
      </c>
      <c r="I481" s="224"/>
      <c r="J481" s="220"/>
      <c r="K481" s="220"/>
      <c r="L481" s="225"/>
      <c r="M481" s="226"/>
      <c r="N481" s="227"/>
      <c r="O481" s="227"/>
      <c r="P481" s="227"/>
      <c r="Q481" s="227"/>
      <c r="R481" s="227"/>
      <c r="S481" s="227"/>
      <c r="T481" s="228"/>
      <c r="AT481" s="229" t="s">
        <v>159</v>
      </c>
      <c r="AU481" s="229" t="s">
        <v>82</v>
      </c>
      <c r="AV481" s="14" t="s">
        <v>82</v>
      </c>
      <c r="AW481" s="14" t="s">
        <v>29</v>
      </c>
      <c r="AX481" s="14" t="s">
        <v>72</v>
      </c>
      <c r="AY481" s="229" t="s">
        <v>147</v>
      </c>
    </row>
    <row r="482" spans="1:65" s="14" customFormat="1" ht="11.25">
      <c r="B482" s="219"/>
      <c r="C482" s="220"/>
      <c r="D482" s="204" t="s">
        <v>159</v>
      </c>
      <c r="E482" s="221" t="s">
        <v>1</v>
      </c>
      <c r="F482" s="222" t="s">
        <v>681</v>
      </c>
      <c r="G482" s="220"/>
      <c r="H482" s="223">
        <v>6.125</v>
      </c>
      <c r="I482" s="224"/>
      <c r="J482" s="220"/>
      <c r="K482" s="220"/>
      <c r="L482" s="225"/>
      <c r="M482" s="226"/>
      <c r="N482" s="227"/>
      <c r="O482" s="227"/>
      <c r="P482" s="227"/>
      <c r="Q482" s="227"/>
      <c r="R482" s="227"/>
      <c r="S482" s="227"/>
      <c r="T482" s="228"/>
      <c r="AT482" s="229" t="s">
        <v>159</v>
      </c>
      <c r="AU482" s="229" t="s">
        <v>82</v>
      </c>
      <c r="AV482" s="14" t="s">
        <v>82</v>
      </c>
      <c r="AW482" s="14" t="s">
        <v>29</v>
      </c>
      <c r="AX482" s="14" t="s">
        <v>72</v>
      </c>
      <c r="AY482" s="229" t="s">
        <v>147</v>
      </c>
    </row>
    <row r="483" spans="1:65" s="13" customFormat="1" ht="11.25">
      <c r="B483" s="209"/>
      <c r="C483" s="210"/>
      <c r="D483" s="204" t="s">
        <v>159</v>
      </c>
      <c r="E483" s="211" t="s">
        <v>1</v>
      </c>
      <c r="F483" s="212" t="s">
        <v>682</v>
      </c>
      <c r="G483" s="210"/>
      <c r="H483" s="211" t="s">
        <v>1</v>
      </c>
      <c r="I483" s="213"/>
      <c r="J483" s="210"/>
      <c r="K483" s="210"/>
      <c r="L483" s="214"/>
      <c r="M483" s="215"/>
      <c r="N483" s="216"/>
      <c r="O483" s="216"/>
      <c r="P483" s="216"/>
      <c r="Q483" s="216"/>
      <c r="R483" s="216"/>
      <c r="S483" s="216"/>
      <c r="T483" s="217"/>
      <c r="AT483" s="218" t="s">
        <v>159</v>
      </c>
      <c r="AU483" s="218" t="s">
        <v>82</v>
      </c>
      <c r="AV483" s="13" t="s">
        <v>80</v>
      </c>
      <c r="AW483" s="13" t="s">
        <v>29</v>
      </c>
      <c r="AX483" s="13" t="s">
        <v>72</v>
      </c>
      <c r="AY483" s="218" t="s">
        <v>147</v>
      </c>
    </row>
    <row r="484" spans="1:65" s="14" customFormat="1" ht="11.25">
      <c r="B484" s="219"/>
      <c r="C484" s="220"/>
      <c r="D484" s="204" t="s">
        <v>159</v>
      </c>
      <c r="E484" s="221" t="s">
        <v>1</v>
      </c>
      <c r="F484" s="222" t="s">
        <v>683</v>
      </c>
      <c r="G484" s="220"/>
      <c r="H484" s="223">
        <v>56.521999999999998</v>
      </c>
      <c r="I484" s="224"/>
      <c r="J484" s="220"/>
      <c r="K484" s="220"/>
      <c r="L484" s="225"/>
      <c r="M484" s="226"/>
      <c r="N484" s="227"/>
      <c r="O484" s="227"/>
      <c r="P484" s="227"/>
      <c r="Q484" s="227"/>
      <c r="R484" s="227"/>
      <c r="S484" s="227"/>
      <c r="T484" s="228"/>
      <c r="AT484" s="229" t="s">
        <v>159</v>
      </c>
      <c r="AU484" s="229" t="s">
        <v>82</v>
      </c>
      <c r="AV484" s="14" t="s">
        <v>82</v>
      </c>
      <c r="AW484" s="14" t="s">
        <v>29</v>
      </c>
      <c r="AX484" s="14" t="s">
        <v>72</v>
      </c>
      <c r="AY484" s="229" t="s">
        <v>147</v>
      </c>
    </row>
    <row r="485" spans="1:65" s="13" customFormat="1" ht="11.25">
      <c r="B485" s="209"/>
      <c r="C485" s="210"/>
      <c r="D485" s="204" t="s">
        <v>159</v>
      </c>
      <c r="E485" s="211" t="s">
        <v>1</v>
      </c>
      <c r="F485" s="212" t="s">
        <v>684</v>
      </c>
      <c r="G485" s="210"/>
      <c r="H485" s="211" t="s">
        <v>1</v>
      </c>
      <c r="I485" s="213"/>
      <c r="J485" s="210"/>
      <c r="K485" s="210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159</v>
      </c>
      <c r="AU485" s="218" t="s">
        <v>82</v>
      </c>
      <c r="AV485" s="13" t="s">
        <v>80</v>
      </c>
      <c r="AW485" s="13" t="s">
        <v>29</v>
      </c>
      <c r="AX485" s="13" t="s">
        <v>72</v>
      </c>
      <c r="AY485" s="218" t="s">
        <v>147</v>
      </c>
    </row>
    <row r="486" spans="1:65" s="14" customFormat="1" ht="11.25">
      <c r="B486" s="219"/>
      <c r="C486" s="220"/>
      <c r="D486" s="204" t="s">
        <v>159</v>
      </c>
      <c r="E486" s="221" t="s">
        <v>1</v>
      </c>
      <c r="F486" s="222" t="s">
        <v>685</v>
      </c>
      <c r="G486" s="220"/>
      <c r="H486" s="223">
        <v>283.685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159</v>
      </c>
      <c r="AU486" s="229" t="s">
        <v>82</v>
      </c>
      <c r="AV486" s="14" t="s">
        <v>82</v>
      </c>
      <c r="AW486" s="14" t="s">
        <v>29</v>
      </c>
      <c r="AX486" s="14" t="s">
        <v>72</v>
      </c>
      <c r="AY486" s="229" t="s">
        <v>147</v>
      </c>
    </row>
    <row r="487" spans="1:65" s="15" customFormat="1" ht="11.25">
      <c r="B487" s="230"/>
      <c r="C487" s="231"/>
      <c r="D487" s="204" t="s">
        <v>159</v>
      </c>
      <c r="E487" s="232" t="s">
        <v>1</v>
      </c>
      <c r="F487" s="233" t="s">
        <v>166</v>
      </c>
      <c r="G487" s="231"/>
      <c r="H487" s="234">
        <v>513.35699999999997</v>
      </c>
      <c r="I487" s="235"/>
      <c r="J487" s="231"/>
      <c r="K487" s="231"/>
      <c r="L487" s="236"/>
      <c r="M487" s="237"/>
      <c r="N487" s="238"/>
      <c r="O487" s="238"/>
      <c r="P487" s="238"/>
      <c r="Q487" s="238"/>
      <c r="R487" s="238"/>
      <c r="S487" s="238"/>
      <c r="T487" s="239"/>
      <c r="AT487" s="240" t="s">
        <v>159</v>
      </c>
      <c r="AU487" s="240" t="s">
        <v>82</v>
      </c>
      <c r="AV487" s="15" t="s">
        <v>155</v>
      </c>
      <c r="AW487" s="15" t="s">
        <v>29</v>
      </c>
      <c r="AX487" s="15" t="s">
        <v>80</v>
      </c>
      <c r="AY487" s="240" t="s">
        <v>147</v>
      </c>
    </row>
    <row r="488" spans="1:65" s="2" customFormat="1" ht="24.2" customHeight="1">
      <c r="A488" s="34"/>
      <c r="B488" s="35"/>
      <c r="C488" s="191" t="s">
        <v>686</v>
      </c>
      <c r="D488" s="191" t="s">
        <v>150</v>
      </c>
      <c r="E488" s="192" t="s">
        <v>687</v>
      </c>
      <c r="F488" s="193" t="s">
        <v>688</v>
      </c>
      <c r="G488" s="194" t="s">
        <v>153</v>
      </c>
      <c r="H488" s="195">
        <v>513.35699999999997</v>
      </c>
      <c r="I488" s="196"/>
      <c r="J488" s="197">
        <f>ROUND(I488*H488,2)</f>
        <v>0</v>
      </c>
      <c r="K488" s="193" t="s">
        <v>154</v>
      </c>
      <c r="L488" s="39"/>
      <c r="M488" s="198" t="s">
        <v>1</v>
      </c>
      <c r="N488" s="199" t="s">
        <v>37</v>
      </c>
      <c r="O488" s="71"/>
      <c r="P488" s="200">
        <f>O488*H488</f>
        <v>0</v>
      </c>
      <c r="Q488" s="200">
        <v>0</v>
      </c>
      <c r="R488" s="200">
        <f>Q488*H488</f>
        <v>0</v>
      </c>
      <c r="S488" s="200">
        <v>1.4999999999999999E-4</v>
      </c>
      <c r="T488" s="201">
        <f>S488*H488</f>
        <v>7.700354999999999E-2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202" t="s">
        <v>235</v>
      </c>
      <c r="AT488" s="202" t="s">
        <v>150</v>
      </c>
      <c r="AU488" s="202" t="s">
        <v>82</v>
      </c>
      <c r="AY488" s="17" t="s">
        <v>147</v>
      </c>
      <c r="BE488" s="203">
        <f>IF(N488="základní",J488,0)</f>
        <v>0</v>
      </c>
      <c r="BF488" s="203">
        <f>IF(N488="snížená",J488,0)</f>
        <v>0</v>
      </c>
      <c r="BG488" s="203">
        <f>IF(N488="zákl. přenesená",J488,0)</f>
        <v>0</v>
      </c>
      <c r="BH488" s="203">
        <f>IF(N488="sníž. přenesená",J488,0)</f>
        <v>0</v>
      </c>
      <c r="BI488" s="203">
        <f>IF(N488="nulová",J488,0)</f>
        <v>0</v>
      </c>
      <c r="BJ488" s="17" t="s">
        <v>80</v>
      </c>
      <c r="BK488" s="203">
        <f>ROUND(I488*H488,2)</f>
        <v>0</v>
      </c>
      <c r="BL488" s="17" t="s">
        <v>235</v>
      </c>
      <c r="BM488" s="202" t="s">
        <v>689</v>
      </c>
    </row>
    <row r="489" spans="1:65" s="2" customFormat="1" ht="11.25">
      <c r="A489" s="34"/>
      <c r="B489" s="35"/>
      <c r="C489" s="36"/>
      <c r="D489" s="204" t="s">
        <v>157</v>
      </c>
      <c r="E489" s="36"/>
      <c r="F489" s="205" t="s">
        <v>690</v>
      </c>
      <c r="G489" s="36"/>
      <c r="H489" s="36"/>
      <c r="I489" s="206"/>
      <c r="J489" s="36"/>
      <c r="K489" s="36"/>
      <c r="L489" s="39"/>
      <c r="M489" s="207"/>
      <c r="N489" s="208"/>
      <c r="O489" s="71"/>
      <c r="P489" s="71"/>
      <c r="Q489" s="71"/>
      <c r="R489" s="71"/>
      <c r="S489" s="71"/>
      <c r="T489" s="72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7" t="s">
        <v>157</v>
      </c>
      <c r="AU489" s="17" t="s">
        <v>82</v>
      </c>
    </row>
    <row r="490" spans="1:65" s="2" customFormat="1" ht="24.2" customHeight="1">
      <c r="A490" s="34"/>
      <c r="B490" s="35"/>
      <c r="C490" s="191" t="s">
        <v>691</v>
      </c>
      <c r="D490" s="191" t="s">
        <v>150</v>
      </c>
      <c r="E490" s="192" t="s">
        <v>692</v>
      </c>
      <c r="F490" s="193" t="s">
        <v>693</v>
      </c>
      <c r="G490" s="194" t="s">
        <v>153</v>
      </c>
      <c r="H490" s="195">
        <v>513.35699999999997</v>
      </c>
      <c r="I490" s="196"/>
      <c r="J490" s="197">
        <f>ROUND(I490*H490,2)</f>
        <v>0</v>
      </c>
      <c r="K490" s="193" t="s">
        <v>154</v>
      </c>
      <c r="L490" s="39"/>
      <c r="M490" s="198" t="s">
        <v>1</v>
      </c>
      <c r="N490" s="199" t="s">
        <v>37</v>
      </c>
      <c r="O490" s="71"/>
      <c r="P490" s="200">
        <f>O490*H490</f>
        <v>0</v>
      </c>
      <c r="Q490" s="200">
        <v>2.0000000000000001E-4</v>
      </c>
      <c r="R490" s="200">
        <f>Q490*H490</f>
        <v>0.1026714</v>
      </c>
      <c r="S490" s="200">
        <v>0</v>
      </c>
      <c r="T490" s="201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202" t="s">
        <v>235</v>
      </c>
      <c r="AT490" s="202" t="s">
        <v>150</v>
      </c>
      <c r="AU490" s="202" t="s">
        <v>82</v>
      </c>
      <c r="AY490" s="17" t="s">
        <v>147</v>
      </c>
      <c r="BE490" s="203">
        <f>IF(N490="základní",J490,0)</f>
        <v>0</v>
      </c>
      <c r="BF490" s="203">
        <f>IF(N490="snížená",J490,0)</f>
        <v>0</v>
      </c>
      <c r="BG490" s="203">
        <f>IF(N490="zákl. přenesená",J490,0)</f>
        <v>0</v>
      </c>
      <c r="BH490" s="203">
        <f>IF(N490="sníž. přenesená",J490,0)</f>
        <v>0</v>
      </c>
      <c r="BI490" s="203">
        <f>IF(N490="nulová",J490,0)</f>
        <v>0</v>
      </c>
      <c r="BJ490" s="17" t="s">
        <v>80</v>
      </c>
      <c r="BK490" s="203">
        <f>ROUND(I490*H490,2)</f>
        <v>0</v>
      </c>
      <c r="BL490" s="17" t="s">
        <v>235</v>
      </c>
      <c r="BM490" s="202" t="s">
        <v>694</v>
      </c>
    </row>
    <row r="491" spans="1:65" s="2" customFormat="1" ht="19.5">
      <c r="A491" s="34"/>
      <c r="B491" s="35"/>
      <c r="C491" s="36"/>
      <c r="D491" s="204" t="s">
        <v>157</v>
      </c>
      <c r="E491" s="36"/>
      <c r="F491" s="205" t="s">
        <v>695</v>
      </c>
      <c r="G491" s="36"/>
      <c r="H491" s="36"/>
      <c r="I491" s="206"/>
      <c r="J491" s="36"/>
      <c r="K491" s="36"/>
      <c r="L491" s="39"/>
      <c r="M491" s="207"/>
      <c r="N491" s="208"/>
      <c r="O491" s="71"/>
      <c r="P491" s="71"/>
      <c r="Q491" s="71"/>
      <c r="R491" s="71"/>
      <c r="S491" s="71"/>
      <c r="T491" s="72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7" t="s">
        <v>157</v>
      </c>
      <c r="AU491" s="17" t="s">
        <v>82</v>
      </c>
    </row>
    <row r="492" spans="1:65" s="2" customFormat="1" ht="24.2" customHeight="1">
      <c r="A492" s="34"/>
      <c r="B492" s="35"/>
      <c r="C492" s="191" t="s">
        <v>696</v>
      </c>
      <c r="D492" s="191" t="s">
        <v>150</v>
      </c>
      <c r="E492" s="192" t="s">
        <v>697</v>
      </c>
      <c r="F492" s="193" t="s">
        <v>698</v>
      </c>
      <c r="G492" s="194" t="s">
        <v>153</v>
      </c>
      <c r="H492" s="195">
        <v>513.35699999999997</v>
      </c>
      <c r="I492" s="196"/>
      <c r="J492" s="197">
        <f>ROUND(I492*H492,2)</f>
        <v>0</v>
      </c>
      <c r="K492" s="193" t="s">
        <v>154</v>
      </c>
      <c r="L492" s="39"/>
      <c r="M492" s="198" t="s">
        <v>1</v>
      </c>
      <c r="N492" s="199" t="s">
        <v>37</v>
      </c>
      <c r="O492" s="71"/>
      <c r="P492" s="200">
        <f>O492*H492</f>
        <v>0</v>
      </c>
      <c r="Q492" s="200">
        <v>2.9E-4</v>
      </c>
      <c r="R492" s="200">
        <f>Q492*H492</f>
        <v>0.14887353</v>
      </c>
      <c r="S492" s="200">
        <v>0</v>
      </c>
      <c r="T492" s="201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202" t="s">
        <v>235</v>
      </c>
      <c r="AT492" s="202" t="s">
        <v>150</v>
      </c>
      <c r="AU492" s="202" t="s">
        <v>82</v>
      </c>
      <c r="AY492" s="17" t="s">
        <v>147</v>
      </c>
      <c r="BE492" s="203">
        <f>IF(N492="základní",J492,0)</f>
        <v>0</v>
      </c>
      <c r="BF492" s="203">
        <f>IF(N492="snížená",J492,0)</f>
        <v>0</v>
      </c>
      <c r="BG492" s="203">
        <f>IF(N492="zákl. přenesená",J492,0)</f>
        <v>0</v>
      </c>
      <c r="BH492" s="203">
        <f>IF(N492="sníž. přenesená",J492,0)</f>
        <v>0</v>
      </c>
      <c r="BI492" s="203">
        <f>IF(N492="nulová",J492,0)</f>
        <v>0</v>
      </c>
      <c r="BJ492" s="17" t="s">
        <v>80</v>
      </c>
      <c r="BK492" s="203">
        <f>ROUND(I492*H492,2)</f>
        <v>0</v>
      </c>
      <c r="BL492" s="17" t="s">
        <v>235</v>
      </c>
      <c r="BM492" s="202" t="s">
        <v>699</v>
      </c>
    </row>
    <row r="493" spans="1:65" s="2" customFormat="1" ht="19.5">
      <c r="A493" s="34"/>
      <c r="B493" s="35"/>
      <c r="C493" s="36"/>
      <c r="D493" s="204" t="s">
        <v>157</v>
      </c>
      <c r="E493" s="36"/>
      <c r="F493" s="205" t="s">
        <v>700</v>
      </c>
      <c r="G493" s="36"/>
      <c r="H493" s="36"/>
      <c r="I493" s="206"/>
      <c r="J493" s="36"/>
      <c r="K493" s="36"/>
      <c r="L493" s="39"/>
      <c r="M493" s="252"/>
      <c r="N493" s="253"/>
      <c r="O493" s="254"/>
      <c r="P493" s="254"/>
      <c r="Q493" s="254"/>
      <c r="R493" s="254"/>
      <c r="S493" s="254"/>
      <c r="T493" s="255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157</v>
      </c>
      <c r="AU493" s="17" t="s">
        <v>82</v>
      </c>
    </row>
    <row r="494" spans="1:65" s="2" customFormat="1" ht="6.95" customHeight="1">
      <c r="A494" s="34"/>
      <c r="B494" s="54"/>
      <c r="C494" s="55"/>
      <c r="D494" s="55"/>
      <c r="E494" s="55"/>
      <c r="F494" s="55"/>
      <c r="G494" s="55"/>
      <c r="H494" s="55"/>
      <c r="I494" s="55"/>
      <c r="J494" s="55"/>
      <c r="K494" s="55"/>
      <c r="L494" s="39"/>
      <c r="M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</row>
  </sheetData>
  <sheetProtection algorithmName="SHA-512" hashValue="Pq3XEhgk7w4ucbsEeGCEBQBn63xqwm4LeB7d2MghzRRE6D1OL86ltU3e9wUXREdWEgZLcGw+0lWurvhISXQrOA==" saltValue="84VUaHuZ6f/mqcJjYgrxqd59Mbku6z4HNlo9wQTehPxrV1qs5ubmbBKCKw97ncsVZkdd1+FcmS01Al2PlQ73Lw==" spinCount="100000" sheet="1" objects="1" scenarios="1" formatColumns="0" formatRows="0" autoFilter="0"/>
  <autoFilter ref="C131:K493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1" t="str">
        <f>'Rekapitulace stavby'!K6</f>
        <v>Bylnice - vestavba prostor provozního střediska</v>
      </c>
      <c r="F7" s="302"/>
      <c r="G7" s="302"/>
      <c r="H7" s="302"/>
      <c r="L7" s="20"/>
    </row>
    <row r="8" spans="1:46" s="2" customFormat="1" ht="12" customHeight="1">
      <c r="A8" s="34"/>
      <c r="B8" s="39"/>
      <c r="C8" s="34"/>
      <c r="D8" s="119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3" t="s">
        <v>701</v>
      </c>
      <c r="F9" s="304"/>
      <c r="G9" s="304"/>
      <c r="H9" s="30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23</v>
      </c>
      <c r="E14" s="34"/>
      <c r="F14" s="34"/>
      <c r="G14" s="34"/>
      <c r="H14" s="34"/>
      <c r="I14" s="119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26</v>
      </c>
      <c r="E17" s="34"/>
      <c r="F17" s="34"/>
      <c r="G17" s="34"/>
      <c r="H17" s="34"/>
      <c r="I17" s="119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5" t="str">
        <f>'Rekapitulace stavby'!E14</f>
        <v>Vyplň údaj</v>
      </c>
      <c r="F18" s="306"/>
      <c r="G18" s="306"/>
      <c r="H18" s="306"/>
      <c r="I18" s="119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28</v>
      </c>
      <c r="E20" s="34"/>
      <c r="F20" s="34"/>
      <c r="G20" s="34"/>
      <c r="H20" s="34"/>
      <c r="I20" s="119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30</v>
      </c>
      <c r="E23" s="34"/>
      <c r="F23" s="34"/>
      <c r="G23" s="34"/>
      <c r="H23" s="34"/>
      <c r="I23" s="119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7" t="s">
        <v>1</v>
      </c>
      <c r="F27" s="307"/>
      <c r="G27" s="307"/>
      <c r="H27" s="307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34"/>
      <c r="J30" s="126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7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36</v>
      </c>
      <c r="E33" s="119" t="s">
        <v>37</v>
      </c>
      <c r="F33" s="129">
        <f>ROUND((SUM(BE120:BE214)),  2)</f>
        <v>0</v>
      </c>
      <c r="G33" s="34"/>
      <c r="H33" s="34"/>
      <c r="I33" s="130">
        <v>0.21</v>
      </c>
      <c r="J33" s="129">
        <f>ROUND(((SUM(BE120:BE214))*I33),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38</v>
      </c>
      <c r="F34" s="129">
        <f>ROUND((SUM(BF120:BF214)),  2)</f>
        <v>0</v>
      </c>
      <c r="G34" s="34"/>
      <c r="H34" s="34"/>
      <c r="I34" s="130">
        <v>0.15</v>
      </c>
      <c r="J34" s="129">
        <f>ROUND(((SUM(BF120:BF214))*I34),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39</v>
      </c>
      <c r="F35" s="129">
        <f>ROUND((SUM(BG120:BG214)),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40</v>
      </c>
      <c r="F36" s="129">
        <f>ROUND((SUM(BH120:BH214)),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41</v>
      </c>
      <c r="F37" s="129">
        <f>ROUND((SUM(BI120:BI214)),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8" t="str">
        <f>E7</f>
        <v>Bylnice - vestavba prostor provozního střediska</v>
      </c>
      <c r="F85" s="309"/>
      <c r="G85" s="309"/>
      <c r="H85" s="30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SO 02 - ZTI</v>
      </c>
      <c r="F87" s="310"/>
      <c r="G87" s="310"/>
      <c r="H87" s="31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112</v>
      </c>
      <c r="D94" s="150"/>
      <c r="E94" s="150"/>
      <c r="F94" s="150"/>
      <c r="G94" s="150"/>
      <c r="H94" s="150"/>
      <c r="I94" s="150"/>
      <c r="J94" s="151" t="s">
        <v>113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114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53"/>
      <c r="C97" s="154"/>
      <c r="D97" s="155" t="s">
        <v>120</v>
      </c>
      <c r="E97" s="156"/>
      <c r="F97" s="156"/>
      <c r="G97" s="156"/>
      <c r="H97" s="156"/>
      <c r="I97" s="156"/>
      <c r="J97" s="157">
        <f>J121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702</v>
      </c>
      <c r="E98" s="161"/>
      <c r="F98" s="161"/>
      <c r="G98" s="161"/>
      <c r="H98" s="161"/>
      <c r="I98" s="161"/>
      <c r="J98" s="162">
        <f>J122</f>
        <v>0</v>
      </c>
      <c r="K98" s="104"/>
      <c r="L98" s="163"/>
    </row>
    <row r="99" spans="1:31" s="10" customFormat="1" ht="19.899999999999999" customHeight="1">
      <c r="B99" s="159"/>
      <c r="C99" s="104"/>
      <c r="D99" s="160" t="s">
        <v>703</v>
      </c>
      <c r="E99" s="161"/>
      <c r="F99" s="161"/>
      <c r="G99" s="161"/>
      <c r="H99" s="161"/>
      <c r="I99" s="161"/>
      <c r="J99" s="162">
        <f>J156</f>
        <v>0</v>
      </c>
      <c r="K99" s="104"/>
      <c r="L99" s="163"/>
    </row>
    <row r="100" spans="1:31" s="10" customFormat="1" ht="19.899999999999999" customHeight="1">
      <c r="B100" s="159"/>
      <c r="C100" s="104"/>
      <c r="D100" s="160" t="s">
        <v>123</v>
      </c>
      <c r="E100" s="161"/>
      <c r="F100" s="161"/>
      <c r="G100" s="161"/>
      <c r="H100" s="161"/>
      <c r="I100" s="161"/>
      <c r="J100" s="162">
        <f>J190</f>
        <v>0</v>
      </c>
      <c r="K100" s="104"/>
      <c r="L100" s="163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132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8" t="str">
        <f>E7</f>
        <v>Bylnice - vestavba prostor provozního střediska</v>
      </c>
      <c r="F110" s="309"/>
      <c r="G110" s="309"/>
      <c r="H110" s="30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109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61" t="str">
        <f>E9</f>
        <v>SO 02 - ZTI</v>
      </c>
      <c r="F112" s="310"/>
      <c r="G112" s="310"/>
      <c r="H112" s="310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29" t="s">
        <v>22</v>
      </c>
      <c r="J114" s="66">
        <f>IF(J12="","",J12)</f>
        <v>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 xml:space="preserve"> </v>
      </c>
      <c r="G116" s="36"/>
      <c r="H116" s="36"/>
      <c r="I116" s="29" t="s">
        <v>28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29" t="s">
        <v>30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4"/>
      <c r="B119" s="165"/>
      <c r="C119" s="166" t="s">
        <v>133</v>
      </c>
      <c r="D119" s="167" t="s">
        <v>57</v>
      </c>
      <c r="E119" s="167" t="s">
        <v>53</v>
      </c>
      <c r="F119" s="167" t="s">
        <v>54</v>
      </c>
      <c r="G119" s="167" t="s">
        <v>134</v>
      </c>
      <c r="H119" s="167" t="s">
        <v>135</v>
      </c>
      <c r="I119" s="167" t="s">
        <v>136</v>
      </c>
      <c r="J119" s="167" t="s">
        <v>113</v>
      </c>
      <c r="K119" s="168" t="s">
        <v>137</v>
      </c>
      <c r="L119" s="169"/>
      <c r="M119" s="75" t="s">
        <v>1</v>
      </c>
      <c r="N119" s="76" t="s">
        <v>36</v>
      </c>
      <c r="O119" s="76" t="s">
        <v>138</v>
      </c>
      <c r="P119" s="76" t="s">
        <v>139</v>
      </c>
      <c r="Q119" s="76" t="s">
        <v>140</v>
      </c>
      <c r="R119" s="76" t="s">
        <v>141</v>
      </c>
      <c r="S119" s="76" t="s">
        <v>142</v>
      </c>
      <c r="T119" s="77" t="s">
        <v>143</v>
      </c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/>
    </row>
    <row r="120" spans="1:65" s="2" customFormat="1" ht="22.9" customHeight="1">
      <c r="A120" s="34"/>
      <c r="B120" s="35"/>
      <c r="C120" s="82" t="s">
        <v>144</v>
      </c>
      <c r="D120" s="36"/>
      <c r="E120" s="36"/>
      <c r="F120" s="36"/>
      <c r="G120" s="36"/>
      <c r="H120" s="36"/>
      <c r="I120" s="36"/>
      <c r="J120" s="170">
        <f>BK120</f>
        <v>0</v>
      </c>
      <c r="K120" s="36"/>
      <c r="L120" s="39"/>
      <c r="M120" s="78"/>
      <c r="N120" s="171"/>
      <c r="O120" s="79"/>
      <c r="P120" s="172">
        <f>P121</f>
        <v>0</v>
      </c>
      <c r="Q120" s="79"/>
      <c r="R120" s="172">
        <f>R121</f>
        <v>0.35898999999999998</v>
      </c>
      <c r="S120" s="79"/>
      <c r="T120" s="173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71</v>
      </c>
      <c r="AU120" s="17" t="s">
        <v>115</v>
      </c>
      <c r="BK120" s="174">
        <f>BK121</f>
        <v>0</v>
      </c>
    </row>
    <row r="121" spans="1:65" s="12" customFormat="1" ht="25.9" customHeight="1">
      <c r="B121" s="175"/>
      <c r="C121" s="176"/>
      <c r="D121" s="177" t="s">
        <v>71</v>
      </c>
      <c r="E121" s="178" t="s">
        <v>247</v>
      </c>
      <c r="F121" s="178" t="s">
        <v>248</v>
      </c>
      <c r="G121" s="176"/>
      <c r="H121" s="176"/>
      <c r="I121" s="179"/>
      <c r="J121" s="180">
        <f>BK121</f>
        <v>0</v>
      </c>
      <c r="K121" s="176"/>
      <c r="L121" s="181"/>
      <c r="M121" s="182"/>
      <c r="N121" s="183"/>
      <c r="O121" s="183"/>
      <c r="P121" s="184">
        <f>P122+P156+P190</f>
        <v>0</v>
      </c>
      <c r="Q121" s="183"/>
      <c r="R121" s="184">
        <f>R122+R156+R190</f>
        <v>0.35898999999999998</v>
      </c>
      <c r="S121" s="183"/>
      <c r="T121" s="185">
        <f>T122+T156+T190</f>
        <v>0</v>
      </c>
      <c r="AR121" s="186" t="s">
        <v>82</v>
      </c>
      <c r="AT121" s="187" t="s">
        <v>71</v>
      </c>
      <c r="AU121" s="187" t="s">
        <v>72</v>
      </c>
      <c r="AY121" s="186" t="s">
        <v>147</v>
      </c>
      <c r="BK121" s="188">
        <f>BK122+BK156+BK190</f>
        <v>0</v>
      </c>
    </row>
    <row r="122" spans="1:65" s="12" customFormat="1" ht="22.9" customHeight="1">
      <c r="B122" s="175"/>
      <c r="C122" s="176"/>
      <c r="D122" s="177" t="s">
        <v>71</v>
      </c>
      <c r="E122" s="189" t="s">
        <v>704</v>
      </c>
      <c r="F122" s="189" t="s">
        <v>705</v>
      </c>
      <c r="G122" s="176"/>
      <c r="H122" s="176"/>
      <c r="I122" s="179"/>
      <c r="J122" s="190">
        <f>BK122</f>
        <v>0</v>
      </c>
      <c r="K122" s="176"/>
      <c r="L122" s="181"/>
      <c r="M122" s="182"/>
      <c r="N122" s="183"/>
      <c r="O122" s="183"/>
      <c r="P122" s="184">
        <f>SUM(P123:P155)</f>
        <v>0</v>
      </c>
      <c r="Q122" s="183"/>
      <c r="R122" s="184">
        <f>SUM(R123:R155)</f>
        <v>4.9489999999999999E-2</v>
      </c>
      <c r="S122" s="183"/>
      <c r="T122" s="185">
        <f>SUM(T123:T155)</f>
        <v>0</v>
      </c>
      <c r="AR122" s="186" t="s">
        <v>82</v>
      </c>
      <c r="AT122" s="187" t="s">
        <v>71</v>
      </c>
      <c r="AU122" s="187" t="s">
        <v>80</v>
      </c>
      <c r="AY122" s="186" t="s">
        <v>147</v>
      </c>
      <c r="BK122" s="188">
        <f>SUM(BK123:BK155)</f>
        <v>0</v>
      </c>
    </row>
    <row r="123" spans="1:65" s="2" customFormat="1" ht="14.45" customHeight="1">
      <c r="A123" s="34"/>
      <c r="B123" s="35"/>
      <c r="C123" s="191" t="s">
        <v>80</v>
      </c>
      <c r="D123" s="191" t="s">
        <v>150</v>
      </c>
      <c r="E123" s="192" t="s">
        <v>706</v>
      </c>
      <c r="F123" s="193" t="s">
        <v>707</v>
      </c>
      <c r="G123" s="194" t="s">
        <v>217</v>
      </c>
      <c r="H123" s="195">
        <v>20</v>
      </c>
      <c r="I123" s="196"/>
      <c r="J123" s="197">
        <f>ROUND(I123*H123,2)</f>
        <v>0</v>
      </c>
      <c r="K123" s="193" t="s">
        <v>154</v>
      </c>
      <c r="L123" s="39"/>
      <c r="M123" s="198" t="s">
        <v>1</v>
      </c>
      <c r="N123" s="199" t="s">
        <v>37</v>
      </c>
      <c r="O123" s="71"/>
      <c r="P123" s="200">
        <f>O123*H123</f>
        <v>0</v>
      </c>
      <c r="Q123" s="200">
        <v>2.0100000000000001E-3</v>
      </c>
      <c r="R123" s="200">
        <f>Q123*H123</f>
        <v>4.02E-2</v>
      </c>
      <c r="S123" s="200">
        <v>0</v>
      </c>
      <c r="T123" s="20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2" t="s">
        <v>235</v>
      </c>
      <c r="AT123" s="202" t="s">
        <v>150</v>
      </c>
      <c r="AU123" s="202" t="s">
        <v>82</v>
      </c>
      <c r="AY123" s="17" t="s">
        <v>147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7" t="s">
        <v>80</v>
      </c>
      <c r="BK123" s="203">
        <f>ROUND(I123*H123,2)</f>
        <v>0</v>
      </c>
      <c r="BL123" s="17" t="s">
        <v>235</v>
      </c>
      <c r="BM123" s="202" t="s">
        <v>708</v>
      </c>
    </row>
    <row r="124" spans="1:65" s="2" customFormat="1" ht="11.25">
      <c r="A124" s="34"/>
      <c r="B124" s="35"/>
      <c r="C124" s="36"/>
      <c r="D124" s="204" t="s">
        <v>157</v>
      </c>
      <c r="E124" s="36"/>
      <c r="F124" s="205" t="s">
        <v>709</v>
      </c>
      <c r="G124" s="36"/>
      <c r="H124" s="36"/>
      <c r="I124" s="206"/>
      <c r="J124" s="36"/>
      <c r="K124" s="36"/>
      <c r="L124" s="39"/>
      <c r="M124" s="207"/>
      <c r="N124" s="208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157</v>
      </c>
      <c r="AU124" s="17" t="s">
        <v>82</v>
      </c>
    </row>
    <row r="125" spans="1:65" s="14" customFormat="1" ht="11.25">
      <c r="B125" s="219"/>
      <c r="C125" s="220"/>
      <c r="D125" s="204" t="s">
        <v>159</v>
      </c>
      <c r="E125" s="220"/>
      <c r="F125" s="222" t="s">
        <v>710</v>
      </c>
      <c r="G125" s="220"/>
      <c r="H125" s="223">
        <v>20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159</v>
      </c>
      <c r="AU125" s="229" t="s">
        <v>82</v>
      </c>
      <c r="AV125" s="14" t="s">
        <v>82</v>
      </c>
      <c r="AW125" s="14" t="s">
        <v>4</v>
      </c>
      <c r="AX125" s="14" t="s">
        <v>80</v>
      </c>
      <c r="AY125" s="229" t="s">
        <v>147</v>
      </c>
    </row>
    <row r="126" spans="1:65" s="2" customFormat="1" ht="14.45" customHeight="1">
      <c r="A126" s="34"/>
      <c r="B126" s="35"/>
      <c r="C126" s="191" t="s">
        <v>82</v>
      </c>
      <c r="D126" s="191" t="s">
        <v>150</v>
      </c>
      <c r="E126" s="192" t="s">
        <v>711</v>
      </c>
      <c r="F126" s="193" t="s">
        <v>712</v>
      </c>
      <c r="G126" s="194" t="s">
        <v>217</v>
      </c>
      <c r="H126" s="195">
        <v>9</v>
      </c>
      <c r="I126" s="196"/>
      <c r="J126" s="197">
        <f>ROUND(I126*H126,2)</f>
        <v>0</v>
      </c>
      <c r="K126" s="193" t="s">
        <v>154</v>
      </c>
      <c r="L126" s="39"/>
      <c r="M126" s="198" t="s">
        <v>1</v>
      </c>
      <c r="N126" s="199" t="s">
        <v>37</v>
      </c>
      <c r="O126" s="71"/>
      <c r="P126" s="200">
        <f>O126*H126</f>
        <v>0</v>
      </c>
      <c r="Q126" s="200">
        <v>4.0999999999999999E-4</v>
      </c>
      <c r="R126" s="200">
        <f>Q126*H126</f>
        <v>3.6899999999999997E-3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235</v>
      </c>
      <c r="AT126" s="202" t="s">
        <v>150</v>
      </c>
      <c r="AU126" s="202" t="s">
        <v>82</v>
      </c>
      <c r="AY126" s="17" t="s">
        <v>147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235</v>
      </c>
      <c r="BM126" s="202" t="s">
        <v>713</v>
      </c>
    </row>
    <row r="127" spans="1:65" s="2" customFormat="1" ht="11.25">
      <c r="A127" s="34"/>
      <c r="B127" s="35"/>
      <c r="C127" s="36"/>
      <c r="D127" s="204" t="s">
        <v>157</v>
      </c>
      <c r="E127" s="36"/>
      <c r="F127" s="205" t="s">
        <v>714</v>
      </c>
      <c r="G127" s="36"/>
      <c r="H127" s="36"/>
      <c r="I127" s="206"/>
      <c r="J127" s="36"/>
      <c r="K127" s="36"/>
      <c r="L127" s="39"/>
      <c r="M127" s="207"/>
      <c r="N127" s="208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157</v>
      </c>
      <c r="AU127" s="17" t="s">
        <v>82</v>
      </c>
    </row>
    <row r="128" spans="1:65" s="14" customFormat="1" ht="11.25">
      <c r="B128" s="219"/>
      <c r="C128" s="220"/>
      <c r="D128" s="204" t="s">
        <v>159</v>
      </c>
      <c r="E128" s="220"/>
      <c r="F128" s="222" t="s">
        <v>715</v>
      </c>
      <c r="G128" s="220"/>
      <c r="H128" s="223">
        <v>9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159</v>
      </c>
      <c r="AU128" s="229" t="s">
        <v>82</v>
      </c>
      <c r="AV128" s="14" t="s">
        <v>82</v>
      </c>
      <c r="AW128" s="14" t="s">
        <v>4</v>
      </c>
      <c r="AX128" s="14" t="s">
        <v>80</v>
      </c>
      <c r="AY128" s="229" t="s">
        <v>147</v>
      </c>
    </row>
    <row r="129" spans="1:65" s="2" customFormat="1" ht="14.45" customHeight="1">
      <c r="A129" s="34"/>
      <c r="B129" s="35"/>
      <c r="C129" s="191" t="s">
        <v>623</v>
      </c>
      <c r="D129" s="191" t="s">
        <v>150</v>
      </c>
      <c r="E129" s="192" t="s">
        <v>716</v>
      </c>
      <c r="F129" s="193" t="s">
        <v>717</v>
      </c>
      <c r="G129" s="194" t="s">
        <v>217</v>
      </c>
      <c r="H129" s="195">
        <v>6.5</v>
      </c>
      <c r="I129" s="196"/>
      <c r="J129" s="197">
        <f>ROUND(I129*H129,2)</f>
        <v>0</v>
      </c>
      <c r="K129" s="193" t="s">
        <v>154</v>
      </c>
      <c r="L129" s="39"/>
      <c r="M129" s="198" t="s">
        <v>1</v>
      </c>
      <c r="N129" s="199" t="s">
        <v>37</v>
      </c>
      <c r="O129" s="71"/>
      <c r="P129" s="200">
        <f>O129*H129</f>
        <v>0</v>
      </c>
      <c r="Q129" s="200">
        <v>4.8000000000000001E-4</v>
      </c>
      <c r="R129" s="200">
        <f>Q129*H129</f>
        <v>3.1199999999999999E-3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235</v>
      </c>
      <c r="AT129" s="202" t="s">
        <v>150</v>
      </c>
      <c r="AU129" s="202" t="s">
        <v>82</v>
      </c>
      <c r="AY129" s="17" t="s">
        <v>147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80</v>
      </c>
      <c r="BK129" s="203">
        <f>ROUND(I129*H129,2)</f>
        <v>0</v>
      </c>
      <c r="BL129" s="17" t="s">
        <v>235</v>
      </c>
      <c r="BM129" s="202" t="s">
        <v>718</v>
      </c>
    </row>
    <row r="130" spans="1:65" s="2" customFormat="1" ht="11.25">
      <c r="A130" s="34"/>
      <c r="B130" s="35"/>
      <c r="C130" s="36"/>
      <c r="D130" s="204" t="s">
        <v>157</v>
      </c>
      <c r="E130" s="36"/>
      <c r="F130" s="205" t="s">
        <v>719</v>
      </c>
      <c r="G130" s="36"/>
      <c r="H130" s="36"/>
      <c r="I130" s="206"/>
      <c r="J130" s="36"/>
      <c r="K130" s="36"/>
      <c r="L130" s="39"/>
      <c r="M130" s="207"/>
      <c r="N130" s="208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157</v>
      </c>
      <c r="AU130" s="17" t="s">
        <v>82</v>
      </c>
    </row>
    <row r="131" spans="1:65" s="14" customFormat="1" ht="11.25">
      <c r="B131" s="219"/>
      <c r="C131" s="220"/>
      <c r="D131" s="204" t="s">
        <v>159</v>
      </c>
      <c r="E131" s="220"/>
      <c r="F131" s="222" t="s">
        <v>720</v>
      </c>
      <c r="G131" s="220"/>
      <c r="H131" s="223">
        <v>6.5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159</v>
      </c>
      <c r="AU131" s="229" t="s">
        <v>82</v>
      </c>
      <c r="AV131" s="14" t="s">
        <v>82</v>
      </c>
      <c r="AW131" s="14" t="s">
        <v>4</v>
      </c>
      <c r="AX131" s="14" t="s">
        <v>80</v>
      </c>
      <c r="AY131" s="229" t="s">
        <v>147</v>
      </c>
    </row>
    <row r="132" spans="1:65" s="2" customFormat="1" ht="14.45" customHeight="1">
      <c r="A132" s="34"/>
      <c r="B132" s="35"/>
      <c r="C132" s="191" t="s">
        <v>155</v>
      </c>
      <c r="D132" s="191" t="s">
        <v>150</v>
      </c>
      <c r="E132" s="192" t="s">
        <v>721</v>
      </c>
      <c r="F132" s="193" t="s">
        <v>722</v>
      </c>
      <c r="G132" s="194" t="s">
        <v>200</v>
      </c>
      <c r="H132" s="195">
        <v>3</v>
      </c>
      <c r="I132" s="196"/>
      <c r="J132" s="197">
        <f>ROUND(I132*H132,2)</f>
        <v>0</v>
      </c>
      <c r="K132" s="193" t="s">
        <v>154</v>
      </c>
      <c r="L132" s="39"/>
      <c r="M132" s="198" t="s">
        <v>1</v>
      </c>
      <c r="N132" s="199" t="s">
        <v>37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235</v>
      </c>
      <c r="AT132" s="202" t="s">
        <v>150</v>
      </c>
      <c r="AU132" s="202" t="s">
        <v>82</v>
      </c>
      <c r="AY132" s="17" t="s">
        <v>147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235</v>
      </c>
      <c r="BM132" s="202" t="s">
        <v>723</v>
      </c>
    </row>
    <row r="133" spans="1:65" s="2" customFormat="1" ht="19.5">
      <c r="A133" s="34"/>
      <c r="B133" s="35"/>
      <c r="C133" s="36"/>
      <c r="D133" s="204" t="s">
        <v>157</v>
      </c>
      <c r="E133" s="36"/>
      <c r="F133" s="205" t="s">
        <v>724</v>
      </c>
      <c r="G133" s="36"/>
      <c r="H133" s="36"/>
      <c r="I133" s="206"/>
      <c r="J133" s="36"/>
      <c r="K133" s="36"/>
      <c r="L133" s="39"/>
      <c r="M133" s="207"/>
      <c r="N133" s="208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157</v>
      </c>
      <c r="AU133" s="17" t="s">
        <v>82</v>
      </c>
    </row>
    <row r="134" spans="1:65" s="14" customFormat="1" ht="11.25">
      <c r="B134" s="219"/>
      <c r="C134" s="220"/>
      <c r="D134" s="204" t="s">
        <v>159</v>
      </c>
      <c r="E134" s="220"/>
      <c r="F134" s="222" t="s">
        <v>725</v>
      </c>
      <c r="G134" s="220"/>
      <c r="H134" s="223">
        <v>3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159</v>
      </c>
      <c r="AU134" s="229" t="s">
        <v>82</v>
      </c>
      <c r="AV134" s="14" t="s">
        <v>82</v>
      </c>
      <c r="AW134" s="14" t="s">
        <v>4</v>
      </c>
      <c r="AX134" s="14" t="s">
        <v>80</v>
      </c>
      <c r="AY134" s="229" t="s">
        <v>147</v>
      </c>
    </row>
    <row r="135" spans="1:65" s="2" customFormat="1" ht="14.45" customHeight="1">
      <c r="A135" s="34"/>
      <c r="B135" s="35"/>
      <c r="C135" s="191" t="s">
        <v>167</v>
      </c>
      <c r="D135" s="191" t="s">
        <v>150</v>
      </c>
      <c r="E135" s="192" t="s">
        <v>726</v>
      </c>
      <c r="F135" s="193" t="s">
        <v>727</v>
      </c>
      <c r="G135" s="194" t="s">
        <v>200</v>
      </c>
      <c r="H135" s="195">
        <v>2.5</v>
      </c>
      <c r="I135" s="196"/>
      <c r="J135" s="197">
        <f>ROUND(I135*H135,2)</f>
        <v>0</v>
      </c>
      <c r="K135" s="193" t="s">
        <v>154</v>
      </c>
      <c r="L135" s="39"/>
      <c r="M135" s="198" t="s">
        <v>1</v>
      </c>
      <c r="N135" s="199" t="s">
        <v>37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235</v>
      </c>
      <c r="AT135" s="202" t="s">
        <v>150</v>
      </c>
      <c r="AU135" s="202" t="s">
        <v>82</v>
      </c>
      <c r="AY135" s="17" t="s">
        <v>147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235</v>
      </c>
      <c r="BM135" s="202" t="s">
        <v>728</v>
      </c>
    </row>
    <row r="136" spans="1:65" s="2" customFormat="1" ht="19.5">
      <c r="A136" s="34"/>
      <c r="B136" s="35"/>
      <c r="C136" s="36"/>
      <c r="D136" s="204" t="s">
        <v>157</v>
      </c>
      <c r="E136" s="36"/>
      <c r="F136" s="205" t="s">
        <v>729</v>
      </c>
      <c r="G136" s="36"/>
      <c r="H136" s="36"/>
      <c r="I136" s="206"/>
      <c r="J136" s="36"/>
      <c r="K136" s="36"/>
      <c r="L136" s="39"/>
      <c r="M136" s="207"/>
      <c r="N136" s="208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157</v>
      </c>
      <c r="AU136" s="17" t="s">
        <v>82</v>
      </c>
    </row>
    <row r="137" spans="1:65" s="14" customFormat="1" ht="11.25">
      <c r="B137" s="219"/>
      <c r="C137" s="220"/>
      <c r="D137" s="204" t="s">
        <v>159</v>
      </c>
      <c r="E137" s="220"/>
      <c r="F137" s="222" t="s">
        <v>730</v>
      </c>
      <c r="G137" s="220"/>
      <c r="H137" s="223">
        <v>2.5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159</v>
      </c>
      <c r="AU137" s="229" t="s">
        <v>82</v>
      </c>
      <c r="AV137" s="14" t="s">
        <v>82</v>
      </c>
      <c r="AW137" s="14" t="s">
        <v>4</v>
      </c>
      <c r="AX137" s="14" t="s">
        <v>80</v>
      </c>
      <c r="AY137" s="229" t="s">
        <v>147</v>
      </c>
    </row>
    <row r="138" spans="1:65" s="2" customFormat="1" ht="14.45" customHeight="1">
      <c r="A138" s="34"/>
      <c r="B138" s="35"/>
      <c r="C138" s="191" t="s">
        <v>148</v>
      </c>
      <c r="D138" s="191" t="s">
        <v>150</v>
      </c>
      <c r="E138" s="192" t="s">
        <v>731</v>
      </c>
      <c r="F138" s="193" t="s">
        <v>732</v>
      </c>
      <c r="G138" s="194" t="s">
        <v>200</v>
      </c>
      <c r="H138" s="195">
        <v>3</v>
      </c>
      <c r="I138" s="196"/>
      <c r="J138" s="197">
        <f>ROUND(I138*H138,2)</f>
        <v>0</v>
      </c>
      <c r="K138" s="193" t="s">
        <v>154</v>
      </c>
      <c r="L138" s="39"/>
      <c r="M138" s="198" t="s">
        <v>1</v>
      </c>
      <c r="N138" s="199" t="s">
        <v>37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235</v>
      </c>
      <c r="AT138" s="202" t="s">
        <v>150</v>
      </c>
      <c r="AU138" s="202" t="s">
        <v>82</v>
      </c>
      <c r="AY138" s="17" t="s">
        <v>147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235</v>
      </c>
      <c r="BM138" s="202" t="s">
        <v>733</v>
      </c>
    </row>
    <row r="139" spans="1:65" s="2" customFormat="1" ht="19.5">
      <c r="A139" s="34"/>
      <c r="B139" s="35"/>
      <c r="C139" s="36"/>
      <c r="D139" s="204" t="s">
        <v>157</v>
      </c>
      <c r="E139" s="36"/>
      <c r="F139" s="205" t="s">
        <v>734</v>
      </c>
      <c r="G139" s="36"/>
      <c r="H139" s="36"/>
      <c r="I139" s="206"/>
      <c r="J139" s="36"/>
      <c r="K139" s="36"/>
      <c r="L139" s="39"/>
      <c r="M139" s="207"/>
      <c r="N139" s="208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157</v>
      </c>
      <c r="AU139" s="17" t="s">
        <v>82</v>
      </c>
    </row>
    <row r="140" spans="1:65" s="14" customFormat="1" ht="11.25">
      <c r="B140" s="219"/>
      <c r="C140" s="220"/>
      <c r="D140" s="204" t="s">
        <v>159</v>
      </c>
      <c r="E140" s="220"/>
      <c r="F140" s="222" t="s">
        <v>725</v>
      </c>
      <c r="G140" s="220"/>
      <c r="H140" s="223">
        <v>3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159</v>
      </c>
      <c r="AU140" s="229" t="s">
        <v>82</v>
      </c>
      <c r="AV140" s="14" t="s">
        <v>82</v>
      </c>
      <c r="AW140" s="14" t="s">
        <v>4</v>
      </c>
      <c r="AX140" s="14" t="s">
        <v>80</v>
      </c>
      <c r="AY140" s="229" t="s">
        <v>147</v>
      </c>
    </row>
    <row r="141" spans="1:65" s="2" customFormat="1" ht="14.45" customHeight="1">
      <c r="A141" s="34"/>
      <c r="B141" s="35"/>
      <c r="C141" s="191" t="s">
        <v>181</v>
      </c>
      <c r="D141" s="191" t="s">
        <v>150</v>
      </c>
      <c r="E141" s="192" t="s">
        <v>735</v>
      </c>
      <c r="F141" s="193" t="s">
        <v>736</v>
      </c>
      <c r="G141" s="194" t="s">
        <v>200</v>
      </c>
      <c r="H141" s="195">
        <v>1</v>
      </c>
      <c r="I141" s="196"/>
      <c r="J141" s="197">
        <f>ROUND(I141*H141,2)</f>
        <v>0</v>
      </c>
      <c r="K141" s="193" t="s">
        <v>154</v>
      </c>
      <c r="L141" s="39"/>
      <c r="M141" s="198" t="s">
        <v>1</v>
      </c>
      <c r="N141" s="199" t="s">
        <v>37</v>
      </c>
      <c r="O141" s="71"/>
      <c r="P141" s="200">
        <f>O141*H141</f>
        <v>0</v>
      </c>
      <c r="Q141" s="200">
        <v>2.7999999999999998E-4</v>
      </c>
      <c r="R141" s="200">
        <f>Q141*H141</f>
        <v>2.7999999999999998E-4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235</v>
      </c>
      <c r="AT141" s="202" t="s">
        <v>150</v>
      </c>
      <c r="AU141" s="202" t="s">
        <v>82</v>
      </c>
      <c r="AY141" s="17" t="s">
        <v>147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80</v>
      </c>
      <c r="BK141" s="203">
        <f>ROUND(I141*H141,2)</f>
        <v>0</v>
      </c>
      <c r="BL141" s="17" t="s">
        <v>235</v>
      </c>
      <c r="BM141" s="202" t="s">
        <v>737</v>
      </c>
    </row>
    <row r="142" spans="1:65" s="2" customFormat="1" ht="11.25">
      <c r="A142" s="34"/>
      <c r="B142" s="35"/>
      <c r="C142" s="36"/>
      <c r="D142" s="204" t="s">
        <v>157</v>
      </c>
      <c r="E142" s="36"/>
      <c r="F142" s="205" t="s">
        <v>738</v>
      </c>
      <c r="G142" s="36"/>
      <c r="H142" s="36"/>
      <c r="I142" s="206"/>
      <c r="J142" s="36"/>
      <c r="K142" s="36"/>
      <c r="L142" s="39"/>
      <c r="M142" s="207"/>
      <c r="N142" s="208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157</v>
      </c>
      <c r="AU142" s="17" t="s">
        <v>82</v>
      </c>
    </row>
    <row r="143" spans="1:65" s="2" customFormat="1" ht="24.2" customHeight="1">
      <c r="A143" s="34"/>
      <c r="B143" s="35"/>
      <c r="C143" s="241" t="s">
        <v>189</v>
      </c>
      <c r="D143" s="241" t="s">
        <v>236</v>
      </c>
      <c r="E143" s="242" t="s">
        <v>739</v>
      </c>
      <c r="F143" s="243" t="s">
        <v>740</v>
      </c>
      <c r="G143" s="244" t="s">
        <v>200</v>
      </c>
      <c r="H143" s="245">
        <v>1</v>
      </c>
      <c r="I143" s="246"/>
      <c r="J143" s="247">
        <f>ROUND(I143*H143,2)</f>
        <v>0</v>
      </c>
      <c r="K143" s="243" t="s">
        <v>154</v>
      </c>
      <c r="L143" s="248"/>
      <c r="M143" s="249" t="s">
        <v>1</v>
      </c>
      <c r="N143" s="250" t="s">
        <v>37</v>
      </c>
      <c r="O143" s="71"/>
      <c r="P143" s="200">
        <f>O143*H143</f>
        <v>0</v>
      </c>
      <c r="Q143" s="200">
        <v>6.2E-4</v>
      </c>
      <c r="R143" s="200">
        <f>Q143*H143</f>
        <v>6.2E-4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266</v>
      </c>
      <c r="AT143" s="202" t="s">
        <v>236</v>
      </c>
      <c r="AU143" s="202" t="s">
        <v>82</v>
      </c>
      <c r="AY143" s="17" t="s">
        <v>147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80</v>
      </c>
      <c r="BK143" s="203">
        <f>ROUND(I143*H143,2)</f>
        <v>0</v>
      </c>
      <c r="BL143" s="17" t="s">
        <v>235</v>
      </c>
      <c r="BM143" s="202" t="s">
        <v>741</v>
      </c>
    </row>
    <row r="144" spans="1:65" s="2" customFormat="1" ht="19.5">
      <c r="A144" s="34"/>
      <c r="B144" s="35"/>
      <c r="C144" s="36"/>
      <c r="D144" s="204" t="s">
        <v>157</v>
      </c>
      <c r="E144" s="36"/>
      <c r="F144" s="205" t="s">
        <v>740</v>
      </c>
      <c r="G144" s="36"/>
      <c r="H144" s="36"/>
      <c r="I144" s="206"/>
      <c r="J144" s="36"/>
      <c r="K144" s="36"/>
      <c r="L144" s="39"/>
      <c r="M144" s="207"/>
      <c r="N144" s="208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157</v>
      </c>
      <c r="AU144" s="17" t="s">
        <v>82</v>
      </c>
    </row>
    <row r="145" spans="1:65" s="2" customFormat="1" ht="24.2" customHeight="1">
      <c r="A145" s="34"/>
      <c r="B145" s="35"/>
      <c r="C145" s="191" t="s">
        <v>196</v>
      </c>
      <c r="D145" s="191" t="s">
        <v>150</v>
      </c>
      <c r="E145" s="192" t="s">
        <v>742</v>
      </c>
      <c r="F145" s="193" t="s">
        <v>743</v>
      </c>
      <c r="G145" s="194" t="s">
        <v>200</v>
      </c>
      <c r="H145" s="195">
        <v>1</v>
      </c>
      <c r="I145" s="196"/>
      <c r="J145" s="197">
        <f>ROUND(I145*H145,2)</f>
        <v>0</v>
      </c>
      <c r="K145" s="193" t="s">
        <v>154</v>
      </c>
      <c r="L145" s="39"/>
      <c r="M145" s="198" t="s">
        <v>1</v>
      </c>
      <c r="N145" s="199" t="s">
        <v>37</v>
      </c>
      <c r="O145" s="71"/>
      <c r="P145" s="200">
        <f>O145*H145</f>
        <v>0</v>
      </c>
      <c r="Q145" s="200">
        <v>3.4000000000000002E-4</v>
      </c>
      <c r="R145" s="200">
        <f>Q145*H145</f>
        <v>3.4000000000000002E-4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235</v>
      </c>
      <c r="AT145" s="202" t="s">
        <v>150</v>
      </c>
      <c r="AU145" s="202" t="s">
        <v>82</v>
      </c>
      <c r="AY145" s="17" t="s">
        <v>147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235</v>
      </c>
      <c r="BM145" s="202" t="s">
        <v>744</v>
      </c>
    </row>
    <row r="146" spans="1:65" s="2" customFormat="1" ht="19.5">
      <c r="A146" s="34"/>
      <c r="B146" s="35"/>
      <c r="C146" s="36"/>
      <c r="D146" s="204" t="s">
        <v>157</v>
      </c>
      <c r="E146" s="36"/>
      <c r="F146" s="205" t="s">
        <v>745</v>
      </c>
      <c r="G146" s="36"/>
      <c r="H146" s="36"/>
      <c r="I146" s="206"/>
      <c r="J146" s="36"/>
      <c r="K146" s="36"/>
      <c r="L146" s="39"/>
      <c r="M146" s="207"/>
      <c r="N146" s="208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157</v>
      </c>
      <c r="AU146" s="17" t="s">
        <v>82</v>
      </c>
    </row>
    <row r="147" spans="1:65" s="2" customFormat="1" ht="14.45" customHeight="1">
      <c r="A147" s="34"/>
      <c r="B147" s="35"/>
      <c r="C147" s="191" t="s">
        <v>226</v>
      </c>
      <c r="D147" s="191" t="s">
        <v>150</v>
      </c>
      <c r="E147" s="192" t="s">
        <v>746</v>
      </c>
      <c r="F147" s="193" t="s">
        <v>747</v>
      </c>
      <c r="G147" s="194" t="s">
        <v>200</v>
      </c>
      <c r="H147" s="195">
        <v>1</v>
      </c>
      <c r="I147" s="196"/>
      <c r="J147" s="197">
        <f>ROUND(I147*H147,2)</f>
        <v>0</v>
      </c>
      <c r="K147" s="193" t="s">
        <v>154</v>
      </c>
      <c r="L147" s="39"/>
      <c r="M147" s="198" t="s">
        <v>1</v>
      </c>
      <c r="N147" s="199" t="s">
        <v>37</v>
      </c>
      <c r="O147" s="71"/>
      <c r="P147" s="200">
        <f>O147*H147</f>
        <v>0</v>
      </c>
      <c r="Q147" s="200">
        <v>8.0000000000000007E-5</v>
      </c>
      <c r="R147" s="200">
        <f>Q147*H147</f>
        <v>8.0000000000000007E-5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235</v>
      </c>
      <c r="AT147" s="202" t="s">
        <v>150</v>
      </c>
      <c r="AU147" s="202" t="s">
        <v>82</v>
      </c>
      <c r="AY147" s="17" t="s">
        <v>147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80</v>
      </c>
      <c r="BK147" s="203">
        <f>ROUND(I147*H147,2)</f>
        <v>0</v>
      </c>
      <c r="BL147" s="17" t="s">
        <v>235</v>
      </c>
      <c r="BM147" s="202" t="s">
        <v>748</v>
      </c>
    </row>
    <row r="148" spans="1:65" s="2" customFormat="1" ht="11.25">
      <c r="A148" s="34"/>
      <c r="B148" s="35"/>
      <c r="C148" s="36"/>
      <c r="D148" s="204" t="s">
        <v>157</v>
      </c>
      <c r="E148" s="36"/>
      <c r="F148" s="205" t="s">
        <v>749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157</v>
      </c>
      <c r="AU148" s="17" t="s">
        <v>82</v>
      </c>
    </row>
    <row r="149" spans="1:65" s="2" customFormat="1" ht="14.45" customHeight="1">
      <c r="A149" s="34"/>
      <c r="B149" s="35"/>
      <c r="C149" s="191" t="s">
        <v>203</v>
      </c>
      <c r="D149" s="191" t="s">
        <v>150</v>
      </c>
      <c r="E149" s="192" t="s">
        <v>750</v>
      </c>
      <c r="F149" s="193" t="s">
        <v>751</v>
      </c>
      <c r="G149" s="194" t="s">
        <v>200</v>
      </c>
      <c r="H149" s="195">
        <v>4</v>
      </c>
      <c r="I149" s="196"/>
      <c r="J149" s="197">
        <f>ROUND(I149*H149,2)</f>
        <v>0</v>
      </c>
      <c r="K149" s="193" t="s">
        <v>154</v>
      </c>
      <c r="L149" s="39"/>
      <c r="M149" s="198" t="s">
        <v>1</v>
      </c>
      <c r="N149" s="199" t="s">
        <v>37</v>
      </c>
      <c r="O149" s="71"/>
      <c r="P149" s="200">
        <f>O149*H149</f>
        <v>0</v>
      </c>
      <c r="Q149" s="200">
        <v>2.9E-4</v>
      </c>
      <c r="R149" s="200">
        <f>Q149*H149</f>
        <v>1.16E-3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235</v>
      </c>
      <c r="AT149" s="202" t="s">
        <v>150</v>
      </c>
      <c r="AU149" s="202" t="s">
        <v>82</v>
      </c>
      <c r="AY149" s="17" t="s">
        <v>147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80</v>
      </c>
      <c r="BK149" s="203">
        <f>ROUND(I149*H149,2)</f>
        <v>0</v>
      </c>
      <c r="BL149" s="17" t="s">
        <v>235</v>
      </c>
      <c r="BM149" s="202" t="s">
        <v>752</v>
      </c>
    </row>
    <row r="150" spans="1:65" s="2" customFormat="1" ht="11.25">
      <c r="A150" s="34"/>
      <c r="B150" s="35"/>
      <c r="C150" s="36"/>
      <c r="D150" s="204" t="s">
        <v>157</v>
      </c>
      <c r="E150" s="36"/>
      <c r="F150" s="205" t="s">
        <v>753</v>
      </c>
      <c r="G150" s="36"/>
      <c r="H150" s="36"/>
      <c r="I150" s="206"/>
      <c r="J150" s="36"/>
      <c r="K150" s="36"/>
      <c r="L150" s="39"/>
      <c r="M150" s="207"/>
      <c r="N150" s="208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157</v>
      </c>
      <c r="AU150" s="17" t="s">
        <v>82</v>
      </c>
    </row>
    <row r="151" spans="1:65" s="2" customFormat="1" ht="14.45" customHeight="1">
      <c r="A151" s="34"/>
      <c r="B151" s="35"/>
      <c r="C151" s="191" t="s">
        <v>214</v>
      </c>
      <c r="D151" s="191" t="s">
        <v>150</v>
      </c>
      <c r="E151" s="192" t="s">
        <v>754</v>
      </c>
      <c r="F151" s="193" t="s">
        <v>755</v>
      </c>
      <c r="G151" s="194" t="s">
        <v>217</v>
      </c>
      <c r="H151" s="195">
        <v>123</v>
      </c>
      <c r="I151" s="196"/>
      <c r="J151" s="197">
        <f>ROUND(I151*H151,2)</f>
        <v>0</v>
      </c>
      <c r="K151" s="193" t="s">
        <v>154</v>
      </c>
      <c r="L151" s="39"/>
      <c r="M151" s="198" t="s">
        <v>1</v>
      </c>
      <c r="N151" s="199" t="s">
        <v>37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235</v>
      </c>
      <c r="AT151" s="202" t="s">
        <v>150</v>
      </c>
      <c r="AU151" s="202" t="s">
        <v>82</v>
      </c>
      <c r="AY151" s="17" t="s">
        <v>147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80</v>
      </c>
      <c r="BK151" s="203">
        <f>ROUND(I151*H151,2)</f>
        <v>0</v>
      </c>
      <c r="BL151" s="17" t="s">
        <v>235</v>
      </c>
      <c r="BM151" s="202" t="s">
        <v>756</v>
      </c>
    </row>
    <row r="152" spans="1:65" s="2" customFormat="1" ht="19.5">
      <c r="A152" s="34"/>
      <c r="B152" s="35"/>
      <c r="C152" s="36"/>
      <c r="D152" s="204" t="s">
        <v>157</v>
      </c>
      <c r="E152" s="36"/>
      <c r="F152" s="205" t="s">
        <v>757</v>
      </c>
      <c r="G152" s="36"/>
      <c r="H152" s="36"/>
      <c r="I152" s="206"/>
      <c r="J152" s="36"/>
      <c r="K152" s="36"/>
      <c r="L152" s="39"/>
      <c r="M152" s="207"/>
      <c r="N152" s="208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157</v>
      </c>
      <c r="AU152" s="17" t="s">
        <v>82</v>
      </c>
    </row>
    <row r="153" spans="1:65" s="14" customFormat="1" ht="11.25">
      <c r="B153" s="219"/>
      <c r="C153" s="220"/>
      <c r="D153" s="204" t="s">
        <v>159</v>
      </c>
      <c r="E153" s="220"/>
      <c r="F153" s="222" t="s">
        <v>758</v>
      </c>
      <c r="G153" s="220"/>
      <c r="H153" s="223">
        <v>123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159</v>
      </c>
      <c r="AU153" s="229" t="s">
        <v>82</v>
      </c>
      <c r="AV153" s="14" t="s">
        <v>82</v>
      </c>
      <c r="AW153" s="14" t="s">
        <v>4</v>
      </c>
      <c r="AX153" s="14" t="s">
        <v>80</v>
      </c>
      <c r="AY153" s="229" t="s">
        <v>147</v>
      </c>
    </row>
    <row r="154" spans="1:65" s="2" customFormat="1" ht="24.2" customHeight="1">
      <c r="A154" s="34"/>
      <c r="B154" s="35"/>
      <c r="C154" s="191" t="s">
        <v>220</v>
      </c>
      <c r="D154" s="191" t="s">
        <v>150</v>
      </c>
      <c r="E154" s="192" t="s">
        <v>759</v>
      </c>
      <c r="F154" s="193" t="s">
        <v>760</v>
      </c>
      <c r="G154" s="194" t="s">
        <v>184</v>
      </c>
      <c r="H154" s="195">
        <v>4.9000000000000002E-2</v>
      </c>
      <c r="I154" s="196"/>
      <c r="J154" s="197">
        <f>ROUND(I154*H154,2)</f>
        <v>0</v>
      </c>
      <c r="K154" s="193" t="s">
        <v>154</v>
      </c>
      <c r="L154" s="39"/>
      <c r="M154" s="198" t="s">
        <v>1</v>
      </c>
      <c r="N154" s="199" t="s">
        <v>37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235</v>
      </c>
      <c r="AT154" s="202" t="s">
        <v>150</v>
      </c>
      <c r="AU154" s="202" t="s">
        <v>82</v>
      </c>
      <c r="AY154" s="17" t="s">
        <v>147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80</v>
      </c>
      <c r="BK154" s="203">
        <f>ROUND(I154*H154,2)</f>
        <v>0</v>
      </c>
      <c r="BL154" s="17" t="s">
        <v>235</v>
      </c>
      <c r="BM154" s="202" t="s">
        <v>761</v>
      </c>
    </row>
    <row r="155" spans="1:65" s="2" customFormat="1" ht="29.25">
      <c r="A155" s="34"/>
      <c r="B155" s="35"/>
      <c r="C155" s="36"/>
      <c r="D155" s="204" t="s">
        <v>157</v>
      </c>
      <c r="E155" s="36"/>
      <c r="F155" s="205" t="s">
        <v>762</v>
      </c>
      <c r="G155" s="36"/>
      <c r="H155" s="36"/>
      <c r="I155" s="206"/>
      <c r="J155" s="36"/>
      <c r="K155" s="36"/>
      <c r="L155" s="39"/>
      <c r="M155" s="207"/>
      <c r="N155" s="208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157</v>
      </c>
      <c r="AU155" s="17" t="s">
        <v>82</v>
      </c>
    </row>
    <row r="156" spans="1:65" s="12" customFormat="1" ht="22.9" customHeight="1">
      <c r="B156" s="175"/>
      <c r="C156" s="176"/>
      <c r="D156" s="177" t="s">
        <v>71</v>
      </c>
      <c r="E156" s="189" t="s">
        <v>763</v>
      </c>
      <c r="F156" s="189" t="s">
        <v>764</v>
      </c>
      <c r="G156" s="176"/>
      <c r="H156" s="176"/>
      <c r="I156" s="179"/>
      <c r="J156" s="190">
        <f>BK156</f>
        <v>0</v>
      </c>
      <c r="K156" s="176"/>
      <c r="L156" s="181"/>
      <c r="M156" s="182"/>
      <c r="N156" s="183"/>
      <c r="O156" s="183"/>
      <c r="P156" s="184">
        <f>SUM(P157:P189)</f>
        <v>0</v>
      </c>
      <c r="Q156" s="183"/>
      <c r="R156" s="184">
        <f>SUM(R157:R189)</f>
        <v>6.9860000000000005E-2</v>
      </c>
      <c r="S156" s="183"/>
      <c r="T156" s="185">
        <f>SUM(T157:T189)</f>
        <v>0</v>
      </c>
      <c r="AR156" s="186" t="s">
        <v>82</v>
      </c>
      <c r="AT156" s="187" t="s">
        <v>71</v>
      </c>
      <c r="AU156" s="187" t="s">
        <v>80</v>
      </c>
      <c r="AY156" s="186" t="s">
        <v>147</v>
      </c>
      <c r="BK156" s="188">
        <f>SUM(BK157:BK189)</f>
        <v>0</v>
      </c>
    </row>
    <row r="157" spans="1:65" s="2" customFormat="1" ht="24.2" customHeight="1">
      <c r="A157" s="34"/>
      <c r="B157" s="35"/>
      <c r="C157" s="191" t="s">
        <v>8</v>
      </c>
      <c r="D157" s="191" t="s">
        <v>150</v>
      </c>
      <c r="E157" s="192" t="s">
        <v>765</v>
      </c>
      <c r="F157" s="193" t="s">
        <v>766</v>
      </c>
      <c r="G157" s="194" t="s">
        <v>217</v>
      </c>
      <c r="H157" s="195">
        <v>47.5</v>
      </c>
      <c r="I157" s="196"/>
      <c r="J157" s="197">
        <f>ROUND(I157*H157,2)</f>
        <v>0</v>
      </c>
      <c r="K157" s="193" t="s">
        <v>154</v>
      </c>
      <c r="L157" s="39"/>
      <c r="M157" s="198" t="s">
        <v>1</v>
      </c>
      <c r="N157" s="199" t="s">
        <v>37</v>
      </c>
      <c r="O157" s="71"/>
      <c r="P157" s="200">
        <f>O157*H157</f>
        <v>0</v>
      </c>
      <c r="Q157" s="200">
        <v>3.4000000000000002E-4</v>
      </c>
      <c r="R157" s="200">
        <f>Q157*H157</f>
        <v>1.6150000000000001E-2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235</v>
      </c>
      <c r="AT157" s="202" t="s">
        <v>150</v>
      </c>
      <c r="AU157" s="202" t="s">
        <v>82</v>
      </c>
      <c r="AY157" s="17" t="s">
        <v>147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80</v>
      </c>
      <c r="BK157" s="203">
        <f>ROUND(I157*H157,2)</f>
        <v>0</v>
      </c>
      <c r="BL157" s="17" t="s">
        <v>235</v>
      </c>
      <c r="BM157" s="202" t="s">
        <v>767</v>
      </c>
    </row>
    <row r="158" spans="1:65" s="2" customFormat="1" ht="19.5">
      <c r="A158" s="34"/>
      <c r="B158" s="35"/>
      <c r="C158" s="36"/>
      <c r="D158" s="204" t="s">
        <v>157</v>
      </c>
      <c r="E158" s="36"/>
      <c r="F158" s="205" t="s">
        <v>768</v>
      </c>
      <c r="G158" s="36"/>
      <c r="H158" s="36"/>
      <c r="I158" s="206"/>
      <c r="J158" s="36"/>
      <c r="K158" s="36"/>
      <c r="L158" s="39"/>
      <c r="M158" s="207"/>
      <c r="N158" s="208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157</v>
      </c>
      <c r="AU158" s="17" t="s">
        <v>82</v>
      </c>
    </row>
    <row r="159" spans="1:65" s="14" customFormat="1" ht="11.25">
      <c r="B159" s="219"/>
      <c r="C159" s="220"/>
      <c r="D159" s="204" t="s">
        <v>159</v>
      </c>
      <c r="E159" s="220"/>
      <c r="F159" s="222" t="s">
        <v>769</v>
      </c>
      <c r="G159" s="220"/>
      <c r="H159" s="223">
        <v>47.5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159</v>
      </c>
      <c r="AU159" s="229" t="s">
        <v>82</v>
      </c>
      <c r="AV159" s="14" t="s">
        <v>82</v>
      </c>
      <c r="AW159" s="14" t="s">
        <v>4</v>
      </c>
      <c r="AX159" s="14" t="s">
        <v>80</v>
      </c>
      <c r="AY159" s="229" t="s">
        <v>147</v>
      </c>
    </row>
    <row r="160" spans="1:65" s="2" customFormat="1" ht="24.2" customHeight="1">
      <c r="A160" s="34"/>
      <c r="B160" s="35"/>
      <c r="C160" s="241" t="s">
        <v>235</v>
      </c>
      <c r="D160" s="241" t="s">
        <v>236</v>
      </c>
      <c r="E160" s="242" t="s">
        <v>770</v>
      </c>
      <c r="F160" s="243" t="s">
        <v>771</v>
      </c>
      <c r="G160" s="244" t="s">
        <v>217</v>
      </c>
      <c r="H160" s="245">
        <v>47.5</v>
      </c>
      <c r="I160" s="246"/>
      <c r="J160" s="247">
        <f>ROUND(I160*H160,2)</f>
        <v>0</v>
      </c>
      <c r="K160" s="243" t="s">
        <v>154</v>
      </c>
      <c r="L160" s="248"/>
      <c r="M160" s="249" t="s">
        <v>1</v>
      </c>
      <c r="N160" s="250" t="s">
        <v>37</v>
      </c>
      <c r="O160" s="71"/>
      <c r="P160" s="200">
        <f>O160*H160</f>
        <v>0</v>
      </c>
      <c r="Q160" s="200">
        <v>3.6000000000000002E-4</v>
      </c>
      <c r="R160" s="200">
        <f>Q160*H160</f>
        <v>1.7100000000000001E-2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266</v>
      </c>
      <c r="AT160" s="202" t="s">
        <v>236</v>
      </c>
      <c r="AU160" s="202" t="s">
        <v>82</v>
      </c>
      <c r="AY160" s="17" t="s">
        <v>147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80</v>
      </c>
      <c r="BK160" s="203">
        <f>ROUND(I160*H160,2)</f>
        <v>0</v>
      </c>
      <c r="BL160" s="17" t="s">
        <v>235</v>
      </c>
      <c r="BM160" s="202" t="s">
        <v>772</v>
      </c>
    </row>
    <row r="161" spans="1:65" s="2" customFormat="1" ht="11.25">
      <c r="A161" s="34"/>
      <c r="B161" s="35"/>
      <c r="C161" s="36"/>
      <c r="D161" s="204" t="s">
        <v>157</v>
      </c>
      <c r="E161" s="36"/>
      <c r="F161" s="205" t="s">
        <v>771</v>
      </c>
      <c r="G161" s="36"/>
      <c r="H161" s="36"/>
      <c r="I161" s="206"/>
      <c r="J161" s="36"/>
      <c r="K161" s="36"/>
      <c r="L161" s="39"/>
      <c r="M161" s="207"/>
      <c r="N161" s="20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157</v>
      </c>
      <c r="AU161" s="17" t="s">
        <v>82</v>
      </c>
    </row>
    <row r="162" spans="1:65" s="2" customFormat="1" ht="24.2" customHeight="1">
      <c r="A162" s="34"/>
      <c r="B162" s="35"/>
      <c r="C162" s="191" t="s">
        <v>242</v>
      </c>
      <c r="D162" s="191" t="s">
        <v>150</v>
      </c>
      <c r="E162" s="192" t="s">
        <v>773</v>
      </c>
      <c r="F162" s="193" t="s">
        <v>774</v>
      </c>
      <c r="G162" s="194" t="s">
        <v>217</v>
      </c>
      <c r="H162" s="195">
        <v>7.5</v>
      </c>
      <c r="I162" s="196"/>
      <c r="J162" s="197">
        <f>ROUND(I162*H162,2)</f>
        <v>0</v>
      </c>
      <c r="K162" s="193" t="s">
        <v>154</v>
      </c>
      <c r="L162" s="39"/>
      <c r="M162" s="198" t="s">
        <v>1</v>
      </c>
      <c r="N162" s="199" t="s">
        <v>37</v>
      </c>
      <c r="O162" s="71"/>
      <c r="P162" s="200">
        <f>O162*H162</f>
        <v>0</v>
      </c>
      <c r="Q162" s="200">
        <v>5.1000000000000004E-4</v>
      </c>
      <c r="R162" s="200">
        <f>Q162*H162</f>
        <v>3.8250000000000003E-3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235</v>
      </c>
      <c r="AT162" s="202" t="s">
        <v>150</v>
      </c>
      <c r="AU162" s="202" t="s">
        <v>82</v>
      </c>
      <c r="AY162" s="17" t="s">
        <v>147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80</v>
      </c>
      <c r="BK162" s="203">
        <f>ROUND(I162*H162,2)</f>
        <v>0</v>
      </c>
      <c r="BL162" s="17" t="s">
        <v>235</v>
      </c>
      <c r="BM162" s="202" t="s">
        <v>775</v>
      </c>
    </row>
    <row r="163" spans="1:65" s="2" customFormat="1" ht="19.5">
      <c r="A163" s="34"/>
      <c r="B163" s="35"/>
      <c r="C163" s="36"/>
      <c r="D163" s="204" t="s">
        <v>157</v>
      </c>
      <c r="E163" s="36"/>
      <c r="F163" s="205" t="s">
        <v>776</v>
      </c>
      <c r="G163" s="36"/>
      <c r="H163" s="36"/>
      <c r="I163" s="206"/>
      <c r="J163" s="36"/>
      <c r="K163" s="36"/>
      <c r="L163" s="39"/>
      <c r="M163" s="207"/>
      <c r="N163" s="208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157</v>
      </c>
      <c r="AU163" s="17" t="s">
        <v>82</v>
      </c>
    </row>
    <row r="164" spans="1:65" s="14" customFormat="1" ht="11.25">
      <c r="B164" s="219"/>
      <c r="C164" s="220"/>
      <c r="D164" s="204" t="s">
        <v>159</v>
      </c>
      <c r="E164" s="220"/>
      <c r="F164" s="222" t="s">
        <v>777</v>
      </c>
      <c r="G164" s="220"/>
      <c r="H164" s="223">
        <v>7.5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159</v>
      </c>
      <c r="AU164" s="229" t="s">
        <v>82</v>
      </c>
      <c r="AV164" s="14" t="s">
        <v>82</v>
      </c>
      <c r="AW164" s="14" t="s">
        <v>4</v>
      </c>
      <c r="AX164" s="14" t="s">
        <v>80</v>
      </c>
      <c r="AY164" s="229" t="s">
        <v>147</v>
      </c>
    </row>
    <row r="165" spans="1:65" s="2" customFormat="1" ht="24.2" customHeight="1">
      <c r="A165" s="34"/>
      <c r="B165" s="35"/>
      <c r="C165" s="241" t="s">
        <v>326</v>
      </c>
      <c r="D165" s="241" t="s">
        <v>236</v>
      </c>
      <c r="E165" s="242" t="s">
        <v>778</v>
      </c>
      <c r="F165" s="243" t="s">
        <v>779</v>
      </c>
      <c r="G165" s="244" t="s">
        <v>217</v>
      </c>
      <c r="H165" s="245">
        <v>7.5</v>
      </c>
      <c r="I165" s="246"/>
      <c r="J165" s="247">
        <f>ROUND(I165*H165,2)</f>
        <v>0</v>
      </c>
      <c r="K165" s="243" t="s">
        <v>154</v>
      </c>
      <c r="L165" s="248"/>
      <c r="M165" s="249" t="s">
        <v>1</v>
      </c>
      <c r="N165" s="250" t="s">
        <v>37</v>
      </c>
      <c r="O165" s="71"/>
      <c r="P165" s="200">
        <f>O165*H165</f>
        <v>0</v>
      </c>
      <c r="Q165" s="200">
        <v>6.8999999999999997E-4</v>
      </c>
      <c r="R165" s="200">
        <f>Q165*H165</f>
        <v>5.1749999999999999E-3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266</v>
      </c>
      <c r="AT165" s="202" t="s">
        <v>236</v>
      </c>
      <c r="AU165" s="202" t="s">
        <v>82</v>
      </c>
      <c r="AY165" s="17" t="s">
        <v>147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80</v>
      </c>
      <c r="BK165" s="203">
        <f>ROUND(I165*H165,2)</f>
        <v>0</v>
      </c>
      <c r="BL165" s="17" t="s">
        <v>235</v>
      </c>
      <c r="BM165" s="202" t="s">
        <v>780</v>
      </c>
    </row>
    <row r="166" spans="1:65" s="2" customFormat="1" ht="11.25">
      <c r="A166" s="34"/>
      <c r="B166" s="35"/>
      <c r="C166" s="36"/>
      <c r="D166" s="204" t="s">
        <v>157</v>
      </c>
      <c r="E166" s="36"/>
      <c r="F166" s="205" t="s">
        <v>779</v>
      </c>
      <c r="G166" s="36"/>
      <c r="H166" s="36"/>
      <c r="I166" s="206"/>
      <c r="J166" s="36"/>
      <c r="K166" s="36"/>
      <c r="L166" s="39"/>
      <c r="M166" s="207"/>
      <c r="N166" s="208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157</v>
      </c>
      <c r="AU166" s="17" t="s">
        <v>82</v>
      </c>
    </row>
    <row r="167" spans="1:65" s="2" customFormat="1" ht="37.9" customHeight="1">
      <c r="A167" s="34"/>
      <c r="B167" s="35"/>
      <c r="C167" s="191" t="s">
        <v>331</v>
      </c>
      <c r="D167" s="191" t="s">
        <v>150</v>
      </c>
      <c r="E167" s="192" t="s">
        <v>781</v>
      </c>
      <c r="F167" s="193" t="s">
        <v>782</v>
      </c>
      <c r="G167" s="194" t="s">
        <v>217</v>
      </c>
      <c r="H167" s="195">
        <v>47.5</v>
      </c>
      <c r="I167" s="196"/>
      <c r="J167" s="197">
        <f>ROUND(I167*H167,2)</f>
        <v>0</v>
      </c>
      <c r="K167" s="193" t="s">
        <v>154</v>
      </c>
      <c r="L167" s="39"/>
      <c r="M167" s="198" t="s">
        <v>1</v>
      </c>
      <c r="N167" s="199" t="s">
        <v>37</v>
      </c>
      <c r="O167" s="71"/>
      <c r="P167" s="200">
        <f>O167*H167</f>
        <v>0</v>
      </c>
      <c r="Q167" s="200">
        <v>2.0000000000000001E-4</v>
      </c>
      <c r="R167" s="200">
        <f>Q167*H167</f>
        <v>9.4999999999999998E-3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235</v>
      </c>
      <c r="AT167" s="202" t="s">
        <v>150</v>
      </c>
      <c r="AU167" s="202" t="s">
        <v>82</v>
      </c>
      <c r="AY167" s="17" t="s">
        <v>147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80</v>
      </c>
      <c r="BK167" s="203">
        <f>ROUND(I167*H167,2)</f>
        <v>0</v>
      </c>
      <c r="BL167" s="17" t="s">
        <v>235</v>
      </c>
      <c r="BM167" s="202" t="s">
        <v>783</v>
      </c>
    </row>
    <row r="168" spans="1:65" s="2" customFormat="1" ht="29.25">
      <c r="A168" s="34"/>
      <c r="B168" s="35"/>
      <c r="C168" s="36"/>
      <c r="D168" s="204" t="s">
        <v>157</v>
      </c>
      <c r="E168" s="36"/>
      <c r="F168" s="205" t="s">
        <v>784</v>
      </c>
      <c r="G168" s="36"/>
      <c r="H168" s="36"/>
      <c r="I168" s="206"/>
      <c r="J168" s="36"/>
      <c r="K168" s="36"/>
      <c r="L168" s="39"/>
      <c r="M168" s="207"/>
      <c r="N168" s="208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157</v>
      </c>
      <c r="AU168" s="17" t="s">
        <v>82</v>
      </c>
    </row>
    <row r="169" spans="1:65" s="14" customFormat="1" ht="11.25">
      <c r="B169" s="219"/>
      <c r="C169" s="220"/>
      <c r="D169" s="204" t="s">
        <v>159</v>
      </c>
      <c r="E169" s="220"/>
      <c r="F169" s="222" t="s">
        <v>769</v>
      </c>
      <c r="G169" s="220"/>
      <c r="H169" s="223">
        <v>47.5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159</v>
      </c>
      <c r="AU169" s="229" t="s">
        <v>82</v>
      </c>
      <c r="AV169" s="14" t="s">
        <v>82</v>
      </c>
      <c r="AW169" s="14" t="s">
        <v>4</v>
      </c>
      <c r="AX169" s="14" t="s">
        <v>80</v>
      </c>
      <c r="AY169" s="229" t="s">
        <v>147</v>
      </c>
    </row>
    <row r="170" spans="1:65" s="2" customFormat="1" ht="37.9" customHeight="1">
      <c r="A170" s="34"/>
      <c r="B170" s="35"/>
      <c r="C170" s="191" t="s">
        <v>336</v>
      </c>
      <c r="D170" s="191" t="s">
        <v>150</v>
      </c>
      <c r="E170" s="192" t="s">
        <v>785</v>
      </c>
      <c r="F170" s="193" t="s">
        <v>786</v>
      </c>
      <c r="G170" s="194" t="s">
        <v>217</v>
      </c>
      <c r="H170" s="195">
        <v>17.5</v>
      </c>
      <c r="I170" s="196"/>
      <c r="J170" s="197">
        <f>ROUND(I170*H170,2)</f>
        <v>0</v>
      </c>
      <c r="K170" s="193" t="s">
        <v>154</v>
      </c>
      <c r="L170" s="39"/>
      <c r="M170" s="198" t="s">
        <v>1</v>
      </c>
      <c r="N170" s="199" t="s">
        <v>37</v>
      </c>
      <c r="O170" s="71"/>
      <c r="P170" s="200">
        <f>O170*H170</f>
        <v>0</v>
      </c>
      <c r="Q170" s="200">
        <v>2.4000000000000001E-4</v>
      </c>
      <c r="R170" s="200">
        <f>Q170*H170</f>
        <v>4.1999999999999997E-3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235</v>
      </c>
      <c r="AT170" s="202" t="s">
        <v>150</v>
      </c>
      <c r="AU170" s="202" t="s">
        <v>82</v>
      </c>
      <c r="AY170" s="17" t="s">
        <v>147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80</v>
      </c>
      <c r="BK170" s="203">
        <f>ROUND(I170*H170,2)</f>
        <v>0</v>
      </c>
      <c r="BL170" s="17" t="s">
        <v>235</v>
      </c>
      <c r="BM170" s="202" t="s">
        <v>787</v>
      </c>
    </row>
    <row r="171" spans="1:65" s="2" customFormat="1" ht="29.25">
      <c r="A171" s="34"/>
      <c r="B171" s="35"/>
      <c r="C171" s="36"/>
      <c r="D171" s="204" t="s">
        <v>157</v>
      </c>
      <c r="E171" s="36"/>
      <c r="F171" s="205" t="s">
        <v>788</v>
      </c>
      <c r="G171" s="36"/>
      <c r="H171" s="36"/>
      <c r="I171" s="206"/>
      <c r="J171" s="36"/>
      <c r="K171" s="36"/>
      <c r="L171" s="39"/>
      <c r="M171" s="207"/>
      <c r="N171" s="208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157</v>
      </c>
      <c r="AU171" s="17" t="s">
        <v>82</v>
      </c>
    </row>
    <row r="172" spans="1:65" s="14" customFormat="1" ht="11.25">
      <c r="B172" s="219"/>
      <c r="C172" s="220"/>
      <c r="D172" s="204" t="s">
        <v>159</v>
      </c>
      <c r="E172" s="220"/>
      <c r="F172" s="222" t="s">
        <v>789</v>
      </c>
      <c r="G172" s="220"/>
      <c r="H172" s="223">
        <v>17.5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159</v>
      </c>
      <c r="AU172" s="229" t="s">
        <v>82</v>
      </c>
      <c r="AV172" s="14" t="s">
        <v>82</v>
      </c>
      <c r="AW172" s="14" t="s">
        <v>4</v>
      </c>
      <c r="AX172" s="14" t="s">
        <v>80</v>
      </c>
      <c r="AY172" s="229" t="s">
        <v>147</v>
      </c>
    </row>
    <row r="173" spans="1:65" s="2" customFormat="1" ht="14.45" customHeight="1">
      <c r="A173" s="34"/>
      <c r="B173" s="35"/>
      <c r="C173" s="191" t="s">
        <v>7</v>
      </c>
      <c r="D173" s="191" t="s">
        <v>150</v>
      </c>
      <c r="E173" s="192" t="s">
        <v>790</v>
      </c>
      <c r="F173" s="193" t="s">
        <v>791</v>
      </c>
      <c r="G173" s="194" t="s">
        <v>200</v>
      </c>
      <c r="H173" s="195">
        <v>14.5</v>
      </c>
      <c r="I173" s="196"/>
      <c r="J173" s="197">
        <f>ROUND(I173*H173,2)</f>
        <v>0</v>
      </c>
      <c r="K173" s="193" t="s">
        <v>154</v>
      </c>
      <c r="L173" s="39"/>
      <c r="M173" s="198" t="s">
        <v>1</v>
      </c>
      <c r="N173" s="199" t="s">
        <v>37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235</v>
      </c>
      <c r="AT173" s="202" t="s">
        <v>150</v>
      </c>
      <c r="AU173" s="202" t="s">
        <v>82</v>
      </c>
      <c r="AY173" s="17" t="s">
        <v>147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80</v>
      </c>
      <c r="BK173" s="203">
        <f>ROUND(I173*H173,2)</f>
        <v>0</v>
      </c>
      <c r="BL173" s="17" t="s">
        <v>235</v>
      </c>
      <c r="BM173" s="202" t="s">
        <v>792</v>
      </c>
    </row>
    <row r="174" spans="1:65" s="2" customFormat="1" ht="19.5">
      <c r="A174" s="34"/>
      <c r="B174" s="35"/>
      <c r="C174" s="36"/>
      <c r="D174" s="204" t="s">
        <v>157</v>
      </c>
      <c r="E174" s="36"/>
      <c r="F174" s="205" t="s">
        <v>793</v>
      </c>
      <c r="G174" s="36"/>
      <c r="H174" s="36"/>
      <c r="I174" s="206"/>
      <c r="J174" s="36"/>
      <c r="K174" s="36"/>
      <c r="L174" s="39"/>
      <c r="M174" s="207"/>
      <c r="N174" s="208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157</v>
      </c>
      <c r="AU174" s="17" t="s">
        <v>82</v>
      </c>
    </row>
    <row r="175" spans="1:65" s="14" customFormat="1" ht="11.25">
      <c r="B175" s="219"/>
      <c r="C175" s="220"/>
      <c r="D175" s="204" t="s">
        <v>159</v>
      </c>
      <c r="E175" s="220"/>
      <c r="F175" s="222" t="s">
        <v>794</v>
      </c>
      <c r="G175" s="220"/>
      <c r="H175" s="223">
        <v>14.5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159</v>
      </c>
      <c r="AU175" s="229" t="s">
        <v>82</v>
      </c>
      <c r="AV175" s="14" t="s">
        <v>82</v>
      </c>
      <c r="AW175" s="14" t="s">
        <v>4</v>
      </c>
      <c r="AX175" s="14" t="s">
        <v>80</v>
      </c>
      <c r="AY175" s="229" t="s">
        <v>147</v>
      </c>
    </row>
    <row r="176" spans="1:65" s="2" customFormat="1" ht="14.45" customHeight="1">
      <c r="A176" s="34"/>
      <c r="B176" s="35"/>
      <c r="C176" s="191" t="s">
        <v>251</v>
      </c>
      <c r="D176" s="191" t="s">
        <v>150</v>
      </c>
      <c r="E176" s="192" t="s">
        <v>795</v>
      </c>
      <c r="F176" s="193" t="s">
        <v>796</v>
      </c>
      <c r="G176" s="194" t="s">
        <v>200</v>
      </c>
      <c r="H176" s="195">
        <v>3</v>
      </c>
      <c r="I176" s="196"/>
      <c r="J176" s="197">
        <f>ROUND(I176*H176,2)</f>
        <v>0</v>
      </c>
      <c r="K176" s="193" t="s">
        <v>154</v>
      </c>
      <c r="L176" s="39"/>
      <c r="M176" s="198" t="s">
        <v>1</v>
      </c>
      <c r="N176" s="199" t="s">
        <v>37</v>
      </c>
      <c r="O176" s="71"/>
      <c r="P176" s="200">
        <f>O176*H176</f>
        <v>0</v>
      </c>
      <c r="Q176" s="200">
        <v>1.2999999999999999E-4</v>
      </c>
      <c r="R176" s="200">
        <f>Q176*H176</f>
        <v>3.8999999999999994E-4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235</v>
      </c>
      <c r="AT176" s="202" t="s">
        <v>150</v>
      </c>
      <c r="AU176" s="202" t="s">
        <v>82</v>
      </c>
      <c r="AY176" s="17" t="s">
        <v>147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80</v>
      </c>
      <c r="BK176" s="203">
        <f>ROUND(I176*H176,2)</f>
        <v>0</v>
      </c>
      <c r="BL176" s="17" t="s">
        <v>235</v>
      </c>
      <c r="BM176" s="202" t="s">
        <v>797</v>
      </c>
    </row>
    <row r="177" spans="1:65" s="2" customFormat="1" ht="11.25">
      <c r="A177" s="34"/>
      <c r="B177" s="35"/>
      <c r="C177" s="36"/>
      <c r="D177" s="204" t="s">
        <v>157</v>
      </c>
      <c r="E177" s="36"/>
      <c r="F177" s="205" t="s">
        <v>798</v>
      </c>
      <c r="G177" s="36"/>
      <c r="H177" s="36"/>
      <c r="I177" s="206"/>
      <c r="J177" s="36"/>
      <c r="K177" s="36"/>
      <c r="L177" s="39"/>
      <c r="M177" s="207"/>
      <c r="N177" s="208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157</v>
      </c>
      <c r="AU177" s="17" t="s">
        <v>82</v>
      </c>
    </row>
    <row r="178" spans="1:65" s="14" customFormat="1" ht="11.25">
      <c r="B178" s="219"/>
      <c r="C178" s="220"/>
      <c r="D178" s="204" t="s">
        <v>159</v>
      </c>
      <c r="E178" s="220"/>
      <c r="F178" s="222" t="s">
        <v>725</v>
      </c>
      <c r="G178" s="220"/>
      <c r="H178" s="223">
        <v>3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159</v>
      </c>
      <c r="AU178" s="229" t="s">
        <v>82</v>
      </c>
      <c r="AV178" s="14" t="s">
        <v>82</v>
      </c>
      <c r="AW178" s="14" t="s">
        <v>4</v>
      </c>
      <c r="AX178" s="14" t="s">
        <v>80</v>
      </c>
      <c r="AY178" s="229" t="s">
        <v>147</v>
      </c>
    </row>
    <row r="179" spans="1:65" s="2" customFormat="1" ht="14.45" customHeight="1">
      <c r="A179" s="34"/>
      <c r="B179" s="35"/>
      <c r="C179" s="191" t="s">
        <v>256</v>
      </c>
      <c r="D179" s="191" t="s">
        <v>150</v>
      </c>
      <c r="E179" s="192" t="s">
        <v>799</v>
      </c>
      <c r="F179" s="193" t="s">
        <v>800</v>
      </c>
      <c r="G179" s="194" t="s">
        <v>200</v>
      </c>
      <c r="H179" s="195">
        <v>2</v>
      </c>
      <c r="I179" s="196"/>
      <c r="J179" s="197">
        <f>ROUND(I179*H179,2)</f>
        <v>0</v>
      </c>
      <c r="K179" s="193" t="s">
        <v>154</v>
      </c>
      <c r="L179" s="39"/>
      <c r="M179" s="198" t="s">
        <v>1</v>
      </c>
      <c r="N179" s="199" t="s">
        <v>37</v>
      </c>
      <c r="O179" s="71"/>
      <c r="P179" s="200">
        <f>O179*H179</f>
        <v>0</v>
      </c>
      <c r="Q179" s="200">
        <v>2.1000000000000001E-4</v>
      </c>
      <c r="R179" s="200">
        <f>Q179*H179</f>
        <v>4.2000000000000002E-4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235</v>
      </c>
      <c r="AT179" s="202" t="s">
        <v>150</v>
      </c>
      <c r="AU179" s="202" t="s">
        <v>82</v>
      </c>
      <c r="AY179" s="17" t="s">
        <v>147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80</v>
      </c>
      <c r="BK179" s="203">
        <f>ROUND(I179*H179,2)</f>
        <v>0</v>
      </c>
      <c r="BL179" s="17" t="s">
        <v>235</v>
      </c>
      <c r="BM179" s="202" t="s">
        <v>801</v>
      </c>
    </row>
    <row r="180" spans="1:65" s="2" customFormat="1" ht="19.5">
      <c r="A180" s="34"/>
      <c r="B180" s="35"/>
      <c r="C180" s="36"/>
      <c r="D180" s="204" t="s">
        <v>157</v>
      </c>
      <c r="E180" s="36"/>
      <c r="F180" s="205" t="s">
        <v>802</v>
      </c>
      <c r="G180" s="36"/>
      <c r="H180" s="36"/>
      <c r="I180" s="206"/>
      <c r="J180" s="36"/>
      <c r="K180" s="36"/>
      <c r="L180" s="39"/>
      <c r="M180" s="207"/>
      <c r="N180" s="208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157</v>
      </c>
      <c r="AU180" s="17" t="s">
        <v>82</v>
      </c>
    </row>
    <row r="181" spans="1:65" s="14" customFormat="1" ht="11.25">
      <c r="B181" s="219"/>
      <c r="C181" s="220"/>
      <c r="D181" s="204" t="s">
        <v>159</v>
      </c>
      <c r="E181" s="220"/>
      <c r="F181" s="222" t="s">
        <v>803</v>
      </c>
      <c r="G181" s="220"/>
      <c r="H181" s="223">
        <v>2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159</v>
      </c>
      <c r="AU181" s="229" t="s">
        <v>82</v>
      </c>
      <c r="AV181" s="14" t="s">
        <v>82</v>
      </c>
      <c r="AW181" s="14" t="s">
        <v>4</v>
      </c>
      <c r="AX181" s="14" t="s">
        <v>80</v>
      </c>
      <c r="AY181" s="229" t="s">
        <v>147</v>
      </c>
    </row>
    <row r="182" spans="1:65" s="2" customFormat="1" ht="24.2" customHeight="1">
      <c r="A182" s="34"/>
      <c r="B182" s="35"/>
      <c r="C182" s="191" t="s">
        <v>262</v>
      </c>
      <c r="D182" s="191" t="s">
        <v>150</v>
      </c>
      <c r="E182" s="192" t="s">
        <v>804</v>
      </c>
      <c r="F182" s="193" t="s">
        <v>805</v>
      </c>
      <c r="G182" s="194" t="s">
        <v>217</v>
      </c>
      <c r="H182" s="195">
        <v>65.5</v>
      </c>
      <c r="I182" s="196"/>
      <c r="J182" s="197">
        <f>ROUND(I182*H182,2)</f>
        <v>0</v>
      </c>
      <c r="K182" s="193" t="s">
        <v>154</v>
      </c>
      <c r="L182" s="39"/>
      <c r="M182" s="198" t="s">
        <v>1</v>
      </c>
      <c r="N182" s="199" t="s">
        <v>37</v>
      </c>
      <c r="O182" s="71"/>
      <c r="P182" s="200">
        <f>O182*H182</f>
        <v>0</v>
      </c>
      <c r="Q182" s="200">
        <v>1.9000000000000001E-4</v>
      </c>
      <c r="R182" s="200">
        <f>Q182*H182</f>
        <v>1.2445000000000001E-2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235</v>
      </c>
      <c r="AT182" s="202" t="s">
        <v>150</v>
      </c>
      <c r="AU182" s="202" t="s">
        <v>82</v>
      </c>
      <c r="AY182" s="17" t="s">
        <v>147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80</v>
      </c>
      <c r="BK182" s="203">
        <f>ROUND(I182*H182,2)</f>
        <v>0</v>
      </c>
      <c r="BL182" s="17" t="s">
        <v>235</v>
      </c>
      <c r="BM182" s="202" t="s">
        <v>806</v>
      </c>
    </row>
    <row r="183" spans="1:65" s="2" customFormat="1" ht="19.5">
      <c r="A183" s="34"/>
      <c r="B183" s="35"/>
      <c r="C183" s="36"/>
      <c r="D183" s="204" t="s">
        <v>157</v>
      </c>
      <c r="E183" s="36"/>
      <c r="F183" s="205" t="s">
        <v>807</v>
      </c>
      <c r="G183" s="36"/>
      <c r="H183" s="36"/>
      <c r="I183" s="206"/>
      <c r="J183" s="36"/>
      <c r="K183" s="36"/>
      <c r="L183" s="39"/>
      <c r="M183" s="207"/>
      <c r="N183" s="208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157</v>
      </c>
      <c r="AU183" s="17" t="s">
        <v>82</v>
      </c>
    </row>
    <row r="184" spans="1:65" s="14" customFormat="1" ht="11.25">
      <c r="B184" s="219"/>
      <c r="C184" s="220"/>
      <c r="D184" s="204" t="s">
        <v>159</v>
      </c>
      <c r="E184" s="220"/>
      <c r="F184" s="222" t="s">
        <v>808</v>
      </c>
      <c r="G184" s="220"/>
      <c r="H184" s="223">
        <v>65.5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159</v>
      </c>
      <c r="AU184" s="229" t="s">
        <v>82</v>
      </c>
      <c r="AV184" s="14" t="s">
        <v>82</v>
      </c>
      <c r="AW184" s="14" t="s">
        <v>4</v>
      </c>
      <c r="AX184" s="14" t="s">
        <v>80</v>
      </c>
      <c r="AY184" s="229" t="s">
        <v>147</v>
      </c>
    </row>
    <row r="185" spans="1:65" s="2" customFormat="1" ht="14.45" customHeight="1">
      <c r="A185" s="34"/>
      <c r="B185" s="35"/>
      <c r="C185" s="191" t="s">
        <v>577</v>
      </c>
      <c r="D185" s="191" t="s">
        <v>150</v>
      </c>
      <c r="E185" s="192" t="s">
        <v>809</v>
      </c>
      <c r="F185" s="193" t="s">
        <v>810</v>
      </c>
      <c r="G185" s="194" t="s">
        <v>217</v>
      </c>
      <c r="H185" s="195">
        <v>65.5</v>
      </c>
      <c r="I185" s="196"/>
      <c r="J185" s="197">
        <f>ROUND(I185*H185,2)</f>
        <v>0</v>
      </c>
      <c r="K185" s="193" t="s">
        <v>154</v>
      </c>
      <c r="L185" s="39"/>
      <c r="M185" s="198" t="s">
        <v>1</v>
      </c>
      <c r="N185" s="199" t="s">
        <v>37</v>
      </c>
      <c r="O185" s="71"/>
      <c r="P185" s="200">
        <f>O185*H185</f>
        <v>0</v>
      </c>
      <c r="Q185" s="200">
        <v>1.0000000000000001E-5</v>
      </c>
      <c r="R185" s="200">
        <f>Q185*H185</f>
        <v>6.5500000000000009E-4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235</v>
      </c>
      <c r="AT185" s="202" t="s">
        <v>150</v>
      </c>
      <c r="AU185" s="202" t="s">
        <v>82</v>
      </c>
      <c r="AY185" s="17" t="s">
        <v>147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80</v>
      </c>
      <c r="BK185" s="203">
        <f>ROUND(I185*H185,2)</f>
        <v>0</v>
      </c>
      <c r="BL185" s="17" t="s">
        <v>235</v>
      </c>
      <c r="BM185" s="202" t="s">
        <v>811</v>
      </c>
    </row>
    <row r="186" spans="1:65" s="2" customFormat="1" ht="19.5">
      <c r="A186" s="34"/>
      <c r="B186" s="35"/>
      <c r="C186" s="36"/>
      <c r="D186" s="204" t="s">
        <v>157</v>
      </c>
      <c r="E186" s="36"/>
      <c r="F186" s="205" t="s">
        <v>812</v>
      </c>
      <c r="G186" s="36"/>
      <c r="H186" s="36"/>
      <c r="I186" s="206"/>
      <c r="J186" s="36"/>
      <c r="K186" s="36"/>
      <c r="L186" s="39"/>
      <c r="M186" s="207"/>
      <c r="N186" s="208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157</v>
      </c>
      <c r="AU186" s="17" t="s">
        <v>82</v>
      </c>
    </row>
    <row r="187" spans="1:65" s="14" customFormat="1" ht="11.25">
      <c r="B187" s="219"/>
      <c r="C187" s="220"/>
      <c r="D187" s="204" t="s">
        <v>159</v>
      </c>
      <c r="E187" s="220"/>
      <c r="F187" s="222" t="s">
        <v>808</v>
      </c>
      <c r="G187" s="220"/>
      <c r="H187" s="223">
        <v>65.5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159</v>
      </c>
      <c r="AU187" s="229" t="s">
        <v>82</v>
      </c>
      <c r="AV187" s="14" t="s">
        <v>82</v>
      </c>
      <c r="AW187" s="14" t="s">
        <v>4</v>
      </c>
      <c r="AX187" s="14" t="s">
        <v>80</v>
      </c>
      <c r="AY187" s="229" t="s">
        <v>147</v>
      </c>
    </row>
    <row r="188" spans="1:65" s="2" customFormat="1" ht="24.2" customHeight="1">
      <c r="A188" s="34"/>
      <c r="B188" s="35"/>
      <c r="C188" s="191" t="s">
        <v>582</v>
      </c>
      <c r="D188" s="191" t="s">
        <v>150</v>
      </c>
      <c r="E188" s="192" t="s">
        <v>813</v>
      </c>
      <c r="F188" s="193" t="s">
        <v>814</v>
      </c>
      <c r="G188" s="194" t="s">
        <v>184</v>
      </c>
      <c r="H188" s="195">
        <v>7.0000000000000007E-2</v>
      </c>
      <c r="I188" s="196"/>
      <c r="J188" s="197">
        <f>ROUND(I188*H188,2)</f>
        <v>0</v>
      </c>
      <c r="K188" s="193" t="s">
        <v>154</v>
      </c>
      <c r="L188" s="39"/>
      <c r="M188" s="198" t="s">
        <v>1</v>
      </c>
      <c r="N188" s="199" t="s">
        <v>37</v>
      </c>
      <c r="O188" s="7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235</v>
      </c>
      <c r="AT188" s="202" t="s">
        <v>150</v>
      </c>
      <c r="AU188" s="202" t="s">
        <v>82</v>
      </c>
      <c r="AY188" s="17" t="s">
        <v>147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80</v>
      </c>
      <c r="BK188" s="203">
        <f>ROUND(I188*H188,2)</f>
        <v>0</v>
      </c>
      <c r="BL188" s="17" t="s">
        <v>235</v>
      </c>
      <c r="BM188" s="202" t="s">
        <v>815</v>
      </c>
    </row>
    <row r="189" spans="1:65" s="2" customFormat="1" ht="29.25">
      <c r="A189" s="34"/>
      <c r="B189" s="35"/>
      <c r="C189" s="36"/>
      <c r="D189" s="204" t="s">
        <v>157</v>
      </c>
      <c r="E189" s="36"/>
      <c r="F189" s="205" t="s">
        <v>816</v>
      </c>
      <c r="G189" s="36"/>
      <c r="H189" s="36"/>
      <c r="I189" s="206"/>
      <c r="J189" s="36"/>
      <c r="K189" s="36"/>
      <c r="L189" s="39"/>
      <c r="M189" s="207"/>
      <c r="N189" s="208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157</v>
      </c>
      <c r="AU189" s="17" t="s">
        <v>82</v>
      </c>
    </row>
    <row r="190" spans="1:65" s="12" customFormat="1" ht="22.9" customHeight="1">
      <c r="B190" s="175"/>
      <c r="C190" s="176"/>
      <c r="D190" s="177" t="s">
        <v>71</v>
      </c>
      <c r="E190" s="189" t="s">
        <v>319</v>
      </c>
      <c r="F190" s="189" t="s">
        <v>320</v>
      </c>
      <c r="G190" s="176"/>
      <c r="H190" s="176"/>
      <c r="I190" s="179"/>
      <c r="J190" s="190">
        <f>BK190</f>
        <v>0</v>
      </c>
      <c r="K190" s="176"/>
      <c r="L190" s="181"/>
      <c r="M190" s="182"/>
      <c r="N190" s="183"/>
      <c r="O190" s="183"/>
      <c r="P190" s="184">
        <f>SUM(P191:P214)</f>
        <v>0</v>
      </c>
      <c r="Q190" s="183"/>
      <c r="R190" s="184">
        <f>SUM(R191:R214)</f>
        <v>0.23963999999999996</v>
      </c>
      <c r="S190" s="183"/>
      <c r="T190" s="185">
        <f>SUM(T191:T214)</f>
        <v>0</v>
      </c>
      <c r="AR190" s="186" t="s">
        <v>82</v>
      </c>
      <c r="AT190" s="187" t="s">
        <v>71</v>
      </c>
      <c r="AU190" s="187" t="s">
        <v>80</v>
      </c>
      <c r="AY190" s="186" t="s">
        <v>147</v>
      </c>
      <c r="BK190" s="188">
        <f>SUM(BK191:BK214)</f>
        <v>0</v>
      </c>
    </row>
    <row r="191" spans="1:65" s="2" customFormat="1" ht="24.2" customHeight="1">
      <c r="A191" s="34"/>
      <c r="B191" s="35"/>
      <c r="C191" s="191" t="s">
        <v>290</v>
      </c>
      <c r="D191" s="191" t="s">
        <v>150</v>
      </c>
      <c r="E191" s="192" t="s">
        <v>817</v>
      </c>
      <c r="F191" s="193" t="s">
        <v>818</v>
      </c>
      <c r="G191" s="194" t="s">
        <v>323</v>
      </c>
      <c r="H191" s="195">
        <v>2</v>
      </c>
      <c r="I191" s="196"/>
      <c r="J191" s="197">
        <f>ROUND(I191*H191,2)</f>
        <v>0</v>
      </c>
      <c r="K191" s="193" t="s">
        <v>154</v>
      </c>
      <c r="L191" s="39"/>
      <c r="M191" s="198" t="s">
        <v>1</v>
      </c>
      <c r="N191" s="199" t="s">
        <v>37</v>
      </c>
      <c r="O191" s="71"/>
      <c r="P191" s="200">
        <f>O191*H191</f>
        <v>0</v>
      </c>
      <c r="Q191" s="200">
        <v>1.6969999999999999E-2</v>
      </c>
      <c r="R191" s="200">
        <f>Q191*H191</f>
        <v>3.3939999999999998E-2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235</v>
      </c>
      <c r="AT191" s="202" t="s">
        <v>150</v>
      </c>
      <c r="AU191" s="202" t="s">
        <v>82</v>
      </c>
      <c r="AY191" s="17" t="s">
        <v>147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80</v>
      </c>
      <c r="BK191" s="203">
        <f>ROUND(I191*H191,2)</f>
        <v>0</v>
      </c>
      <c r="BL191" s="17" t="s">
        <v>235</v>
      </c>
      <c r="BM191" s="202" t="s">
        <v>819</v>
      </c>
    </row>
    <row r="192" spans="1:65" s="2" customFormat="1" ht="19.5">
      <c r="A192" s="34"/>
      <c r="B192" s="35"/>
      <c r="C192" s="36"/>
      <c r="D192" s="204" t="s">
        <v>157</v>
      </c>
      <c r="E192" s="36"/>
      <c r="F192" s="205" t="s">
        <v>820</v>
      </c>
      <c r="G192" s="36"/>
      <c r="H192" s="36"/>
      <c r="I192" s="206"/>
      <c r="J192" s="36"/>
      <c r="K192" s="36"/>
      <c r="L192" s="39"/>
      <c r="M192" s="207"/>
      <c r="N192" s="208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157</v>
      </c>
      <c r="AU192" s="17" t="s">
        <v>82</v>
      </c>
    </row>
    <row r="193" spans="1:65" s="2" customFormat="1" ht="24.2" customHeight="1">
      <c r="A193" s="34"/>
      <c r="B193" s="35"/>
      <c r="C193" s="191" t="s">
        <v>295</v>
      </c>
      <c r="D193" s="191" t="s">
        <v>150</v>
      </c>
      <c r="E193" s="192" t="s">
        <v>821</v>
      </c>
      <c r="F193" s="193" t="s">
        <v>822</v>
      </c>
      <c r="G193" s="194" t="s">
        <v>323</v>
      </c>
      <c r="H193" s="195">
        <v>2</v>
      </c>
      <c r="I193" s="196"/>
      <c r="J193" s="197">
        <f>ROUND(I193*H193,2)</f>
        <v>0</v>
      </c>
      <c r="K193" s="193" t="s">
        <v>154</v>
      </c>
      <c r="L193" s="39"/>
      <c r="M193" s="198" t="s">
        <v>1</v>
      </c>
      <c r="N193" s="199" t="s">
        <v>37</v>
      </c>
      <c r="O193" s="71"/>
      <c r="P193" s="200">
        <f>O193*H193</f>
        <v>0</v>
      </c>
      <c r="Q193" s="200">
        <v>2.0729999999999998E-2</v>
      </c>
      <c r="R193" s="200">
        <f>Q193*H193</f>
        <v>4.1459999999999997E-2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235</v>
      </c>
      <c r="AT193" s="202" t="s">
        <v>150</v>
      </c>
      <c r="AU193" s="202" t="s">
        <v>82</v>
      </c>
      <c r="AY193" s="17" t="s">
        <v>147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80</v>
      </c>
      <c r="BK193" s="203">
        <f>ROUND(I193*H193,2)</f>
        <v>0</v>
      </c>
      <c r="BL193" s="17" t="s">
        <v>235</v>
      </c>
      <c r="BM193" s="202" t="s">
        <v>823</v>
      </c>
    </row>
    <row r="194" spans="1:65" s="2" customFormat="1" ht="19.5">
      <c r="A194" s="34"/>
      <c r="B194" s="35"/>
      <c r="C194" s="36"/>
      <c r="D194" s="204" t="s">
        <v>157</v>
      </c>
      <c r="E194" s="36"/>
      <c r="F194" s="205" t="s">
        <v>824</v>
      </c>
      <c r="G194" s="36"/>
      <c r="H194" s="36"/>
      <c r="I194" s="206"/>
      <c r="J194" s="36"/>
      <c r="K194" s="36"/>
      <c r="L194" s="39"/>
      <c r="M194" s="207"/>
      <c r="N194" s="208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157</v>
      </c>
      <c r="AU194" s="17" t="s">
        <v>82</v>
      </c>
    </row>
    <row r="195" spans="1:65" s="2" customFormat="1" ht="24.2" customHeight="1">
      <c r="A195" s="34"/>
      <c r="B195" s="35"/>
      <c r="C195" s="191" t="s">
        <v>299</v>
      </c>
      <c r="D195" s="191" t="s">
        <v>150</v>
      </c>
      <c r="E195" s="192" t="s">
        <v>825</v>
      </c>
      <c r="F195" s="193" t="s">
        <v>826</v>
      </c>
      <c r="G195" s="194" t="s">
        <v>323</v>
      </c>
      <c r="H195" s="195">
        <v>2</v>
      </c>
      <c r="I195" s="196"/>
      <c r="J195" s="197">
        <f>ROUND(I195*H195,2)</f>
        <v>0</v>
      </c>
      <c r="K195" s="193" t="s">
        <v>154</v>
      </c>
      <c r="L195" s="39"/>
      <c r="M195" s="198" t="s">
        <v>1</v>
      </c>
      <c r="N195" s="199" t="s">
        <v>37</v>
      </c>
      <c r="O195" s="71"/>
      <c r="P195" s="200">
        <f>O195*H195</f>
        <v>0</v>
      </c>
      <c r="Q195" s="200">
        <v>3.5029999999999999E-2</v>
      </c>
      <c r="R195" s="200">
        <f>Q195*H195</f>
        <v>7.0059999999999997E-2</v>
      </c>
      <c r="S195" s="200">
        <v>0</v>
      </c>
      <c r="T195" s="20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2" t="s">
        <v>235</v>
      </c>
      <c r="AT195" s="202" t="s">
        <v>150</v>
      </c>
      <c r="AU195" s="202" t="s">
        <v>82</v>
      </c>
      <c r="AY195" s="17" t="s">
        <v>147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" t="s">
        <v>80</v>
      </c>
      <c r="BK195" s="203">
        <f>ROUND(I195*H195,2)</f>
        <v>0</v>
      </c>
      <c r="BL195" s="17" t="s">
        <v>235</v>
      </c>
      <c r="BM195" s="202" t="s">
        <v>827</v>
      </c>
    </row>
    <row r="196" spans="1:65" s="2" customFormat="1" ht="11.25">
      <c r="A196" s="34"/>
      <c r="B196" s="35"/>
      <c r="C196" s="36"/>
      <c r="D196" s="204" t="s">
        <v>157</v>
      </c>
      <c r="E196" s="36"/>
      <c r="F196" s="205" t="s">
        <v>828</v>
      </c>
      <c r="G196" s="36"/>
      <c r="H196" s="36"/>
      <c r="I196" s="206"/>
      <c r="J196" s="36"/>
      <c r="K196" s="36"/>
      <c r="L196" s="39"/>
      <c r="M196" s="207"/>
      <c r="N196" s="208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157</v>
      </c>
      <c r="AU196" s="17" t="s">
        <v>82</v>
      </c>
    </row>
    <row r="197" spans="1:65" s="2" customFormat="1" ht="24.2" customHeight="1">
      <c r="A197" s="34"/>
      <c r="B197" s="35"/>
      <c r="C197" s="191" t="s">
        <v>305</v>
      </c>
      <c r="D197" s="191" t="s">
        <v>150</v>
      </c>
      <c r="E197" s="192" t="s">
        <v>829</v>
      </c>
      <c r="F197" s="193" t="s">
        <v>830</v>
      </c>
      <c r="G197" s="194" t="s">
        <v>323</v>
      </c>
      <c r="H197" s="195">
        <v>1</v>
      </c>
      <c r="I197" s="196"/>
      <c r="J197" s="197">
        <f>ROUND(I197*H197,2)</f>
        <v>0</v>
      </c>
      <c r="K197" s="193" t="s">
        <v>154</v>
      </c>
      <c r="L197" s="39"/>
      <c r="M197" s="198" t="s">
        <v>1</v>
      </c>
      <c r="N197" s="199" t="s">
        <v>37</v>
      </c>
      <c r="O197" s="71"/>
      <c r="P197" s="200">
        <f>O197*H197</f>
        <v>0</v>
      </c>
      <c r="Q197" s="200">
        <v>4.9300000000000004E-3</v>
      </c>
      <c r="R197" s="200">
        <f>Q197*H197</f>
        <v>4.9300000000000004E-3</v>
      </c>
      <c r="S197" s="200">
        <v>0</v>
      </c>
      <c r="T197" s="20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2" t="s">
        <v>235</v>
      </c>
      <c r="AT197" s="202" t="s">
        <v>150</v>
      </c>
      <c r="AU197" s="202" t="s">
        <v>82</v>
      </c>
      <c r="AY197" s="17" t="s">
        <v>147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7" t="s">
        <v>80</v>
      </c>
      <c r="BK197" s="203">
        <f>ROUND(I197*H197,2)</f>
        <v>0</v>
      </c>
      <c r="BL197" s="17" t="s">
        <v>235</v>
      </c>
      <c r="BM197" s="202" t="s">
        <v>831</v>
      </c>
    </row>
    <row r="198" spans="1:65" s="2" customFormat="1" ht="19.5">
      <c r="A198" s="34"/>
      <c r="B198" s="35"/>
      <c r="C198" s="36"/>
      <c r="D198" s="204" t="s">
        <v>157</v>
      </c>
      <c r="E198" s="36"/>
      <c r="F198" s="205" t="s">
        <v>832</v>
      </c>
      <c r="G198" s="36"/>
      <c r="H198" s="36"/>
      <c r="I198" s="206"/>
      <c r="J198" s="36"/>
      <c r="K198" s="36"/>
      <c r="L198" s="39"/>
      <c r="M198" s="207"/>
      <c r="N198" s="208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157</v>
      </c>
      <c r="AU198" s="17" t="s">
        <v>82</v>
      </c>
    </row>
    <row r="199" spans="1:65" s="2" customFormat="1" ht="24.2" customHeight="1">
      <c r="A199" s="34"/>
      <c r="B199" s="35"/>
      <c r="C199" s="191" t="s">
        <v>310</v>
      </c>
      <c r="D199" s="191" t="s">
        <v>150</v>
      </c>
      <c r="E199" s="192" t="s">
        <v>833</v>
      </c>
      <c r="F199" s="193" t="s">
        <v>834</v>
      </c>
      <c r="G199" s="194" t="s">
        <v>323</v>
      </c>
      <c r="H199" s="195">
        <v>1</v>
      </c>
      <c r="I199" s="196"/>
      <c r="J199" s="197">
        <f>ROUND(I199*H199,2)</f>
        <v>0</v>
      </c>
      <c r="K199" s="193" t="s">
        <v>154</v>
      </c>
      <c r="L199" s="39"/>
      <c r="M199" s="198" t="s">
        <v>1</v>
      </c>
      <c r="N199" s="199" t="s">
        <v>37</v>
      </c>
      <c r="O199" s="71"/>
      <c r="P199" s="200">
        <f>O199*H199</f>
        <v>0</v>
      </c>
      <c r="Q199" s="200">
        <v>1.4749999999999999E-2</v>
      </c>
      <c r="R199" s="200">
        <f>Q199*H199</f>
        <v>1.4749999999999999E-2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235</v>
      </c>
      <c r="AT199" s="202" t="s">
        <v>150</v>
      </c>
      <c r="AU199" s="202" t="s">
        <v>82</v>
      </c>
      <c r="AY199" s="17" t="s">
        <v>147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80</v>
      </c>
      <c r="BK199" s="203">
        <f>ROUND(I199*H199,2)</f>
        <v>0</v>
      </c>
      <c r="BL199" s="17" t="s">
        <v>235</v>
      </c>
      <c r="BM199" s="202" t="s">
        <v>835</v>
      </c>
    </row>
    <row r="200" spans="1:65" s="2" customFormat="1" ht="19.5">
      <c r="A200" s="34"/>
      <c r="B200" s="35"/>
      <c r="C200" s="36"/>
      <c r="D200" s="204" t="s">
        <v>157</v>
      </c>
      <c r="E200" s="36"/>
      <c r="F200" s="205" t="s">
        <v>836</v>
      </c>
      <c r="G200" s="36"/>
      <c r="H200" s="36"/>
      <c r="I200" s="206"/>
      <c r="J200" s="36"/>
      <c r="K200" s="36"/>
      <c r="L200" s="39"/>
      <c r="M200" s="207"/>
      <c r="N200" s="208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157</v>
      </c>
      <c r="AU200" s="17" t="s">
        <v>82</v>
      </c>
    </row>
    <row r="201" spans="1:65" s="2" customFormat="1" ht="24.2" customHeight="1">
      <c r="A201" s="34"/>
      <c r="B201" s="35"/>
      <c r="C201" s="191" t="s">
        <v>266</v>
      </c>
      <c r="D201" s="191" t="s">
        <v>150</v>
      </c>
      <c r="E201" s="192" t="s">
        <v>837</v>
      </c>
      <c r="F201" s="193" t="s">
        <v>838</v>
      </c>
      <c r="G201" s="194" t="s">
        <v>323</v>
      </c>
      <c r="H201" s="195">
        <v>1</v>
      </c>
      <c r="I201" s="196"/>
      <c r="J201" s="197">
        <f>ROUND(I201*H201,2)</f>
        <v>0</v>
      </c>
      <c r="K201" s="193" t="s">
        <v>154</v>
      </c>
      <c r="L201" s="39"/>
      <c r="M201" s="198" t="s">
        <v>1</v>
      </c>
      <c r="N201" s="199" t="s">
        <v>37</v>
      </c>
      <c r="O201" s="71"/>
      <c r="P201" s="200">
        <f>O201*H201</f>
        <v>0</v>
      </c>
      <c r="Q201" s="200">
        <v>6.3339999999999994E-2</v>
      </c>
      <c r="R201" s="200">
        <f>Q201*H201</f>
        <v>6.3339999999999994E-2</v>
      </c>
      <c r="S201" s="200">
        <v>0</v>
      </c>
      <c r="T201" s="20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2" t="s">
        <v>235</v>
      </c>
      <c r="AT201" s="202" t="s">
        <v>150</v>
      </c>
      <c r="AU201" s="202" t="s">
        <v>82</v>
      </c>
      <c r="AY201" s="17" t="s">
        <v>147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7" t="s">
        <v>80</v>
      </c>
      <c r="BK201" s="203">
        <f>ROUND(I201*H201,2)</f>
        <v>0</v>
      </c>
      <c r="BL201" s="17" t="s">
        <v>235</v>
      </c>
      <c r="BM201" s="202" t="s">
        <v>839</v>
      </c>
    </row>
    <row r="202" spans="1:65" s="2" customFormat="1" ht="29.25">
      <c r="A202" s="34"/>
      <c r="B202" s="35"/>
      <c r="C202" s="36"/>
      <c r="D202" s="204" t="s">
        <v>157</v>
      </c>
      <c r="E202" s="36"/>
      <c r="F202" s="205" t="s">
        <v>840</v>
      </c>
      <c r="G202" s="36"/>
      <c r="H202" s="36"/>
      <c r="I202" s="206"/>
      <c r="J202" s="36"/>
      <c r="K202" s="36"/>
      <c r="L202" s="39"/>
      <c r="M202" s="207"/>
      <c r="N202" s="208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157</v>
      </c>
      <c r="AU202" s="17" t="s">
        <v>82</v>
      </c>
    </row>
    <row r="203" spans="1:65" s="2" customFormat="1" ht="14.45" customHeight="1">
      <c r="A203" s="34"/>
      <c r="B203" s="35"/>
      <c r="C203" s="191" t="s">
        <v>270</v>
      </c>
      <c r="D203" s="191" t="s">
        <v>150</v>
      </c>
      <c r="E203" s="192" t="s">
        <v>841</v>
      </c>
      <c r="F203" s="193" t="s">
        <v>842</v>
      </c>
      <c r="G203" s="194" t="s">
        <v>323</v>
      </c>
      <c r="H203" s="195">
        <v>1</v>
      </c>
      <c r="I203" s="196"/>
      <c r="J203" s="197">
        <f>ROUND(I203*H203,2)</f>
        <v>0</v>
      </c>
      <c r="K203" s="193" t="s">
        <v>154</v>
      </c>
      <c r="L203" s="39"/>
      <c r="M203" s="198" t="s">
        <v>1</v>
      </c>
      <c r="N203" s="199" t="s">
        <v>37</v>
      </c>
      <c r="O203" s="71"/>
      <c r="P203" s="200">
        <f>O203*H203</f>
        <v>0</v>
      </c>
      <c r="Q203" s="200">
        <v>9.0000000000000006E-5</v>
      </c>
      <c r="R203" s="200">
        <f>Q203*H203</f>
        <v>9.0000000000000006E-5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235</v>
      </c>
      <c r="AT203" s="202" t="s">
        <v>150</v>
      </c>
      <c r="AU203" s="202" t="s">
        <v>82</v>
      </c>
      <c r="AY203" s="17" t="s">
        <v>147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80</v>
      </c>
      <c r="BK203" s="203">
        <f>ROUND(I203*H203,2)</f>
        <v>0</v>
      </c>
      <c r="BL203" s="17" t="s">
        <v>235</v>
      </c>
      <c r="BM203" s="202" t="s">
        <v>843</v>
      </c>
    </row>
    <row r="204" spans="1:65" s="2" customFormat="1" ht="19.5">
      <c r="A204" s="34"/>
      <c r="B204" s="35"/>
      <c r="C204" s="36"/>
      <c r="D204" s="204" t="s">
        <v>157</v>
      </c>
      <c r="E204" s="36"/>
      <c r="F204" s="205" t="s">
        <v>844</v>
      </c>
      <c r="G204" s="36"/>
      <c r="H204" s="36"/>
      <c r="I204" s="206"/>
      <c r="J204" s="36"/>
      <c r="K204" s="36"/>
      <c r="L204" s="39"/>
      <c r="M204" s="207"/>
      <c r="N204" s="208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157</v>
      </c>
      <c r="AU204" s="17" t="s">
        <v>82</v>
      </c>
    </row>
    <row r="205" spans="1:65" s="2" customFormat="1" ht="14.45" customHeight="1">
      <c r="A205" s="34"/>
      <c r="B205" s="35"/>
      <c r="C205" s="241" t="s">
        <v>275</v>
      </c>
      <c r="D205" s="241" t="s">
        <v>236</v>
      </c>
      <c r="E205" s="242" t="s">
        <v>845</v>
      </c>
      <c r="F205" s="243" t="s">
        <v>846</v>
      </c>
      <c r="G205" s="244" t="s">
        <v>200</v>
      </c>
      <c r="H205" s="245">
        <v>1</v>
      </c>
      <c r="I205" s="246"/>
      <c r="J205" s="247">
        <f>ROUND(I205*H205,2)</f>
        <v>0</v>
      </c>
      <c r="K205" s="243" t="s">
        <v>154</v>
      </c>
      <c r="L205" s="248"/>
      <c r="M205" s="249" t="s">
        <v>1</v>
      </c>
      <c r="N205" s="250" t="s">
        <v>37</v>
      </c>
      <c r="O205" s="71"/>
      <c r="P205" s="200">
        <f>O205*H205</f>
        <v>0</v>
      </c>
      <c r="Q205" s="200">
        <v>1.4999999999999999E-4</v>
      </c>
      <c r="R205" s="200">
        <f>Q205*H205</f>
        <v>1.4999999999999999E-4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266</v>
      </c>
      <c r="AT205" s="202" t="s">
        <v>236</v>
      </c>
      <c r="AU205" s="202" t="s">
        <v>82</v>
      </c>
      <c r="AY205" s="17" t="s">
        <v>147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80</v>
      </c>
      <c r="BK205" s="203">
        <f>ROUND(I205*H205,2)</f>
        <v>0</v>
      </c>
      <c r="BL205" s="17" t="s">
        <v>235</v>
      </c>
      <c r="BM205" s="202" t="s">
        <v>847</v>
      </c>
    </row>
    <row r="206" spans="1:65" s="2" customFormat="1" ht="11.25">
      <c r="A206" s="34"/>
      <c r="B206" s="35"/>
      <c r="C206" s="36"/>
      <c r="D206" s="204" t="s">
        <v>157</v>
      </c>
      <c r="E206" s="36"/>
      <c r="F206" s="205" t="s">
        <v>846</v>
      </c>
      <c r="G206" s="36"/>
      <c r="H206" s="36"/>
      <c r="I206" s="206"/>
      <c r="J206" s="36"/>
      <c r="K206" s="36"/>
      <c r="L206" s="39"/>
      <c r="M206" s="207"/>
      <c r="N206" s="208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157</v>
      </c>
      <c r="AU206" s="17" t="s">
        <v>82</v>
      </c>
    </row>
    <row r="207" spans="1:65" s="2" customFormat="1" ht="24.2" customHeight="1">
      <c r="A207" s="34"/>
      <c r="B207" s="35"/>
      <c r="C207" s="191" t="s">
        <v>403</v>
      </c>
      <c r="D207" s="191" t="s">
        <v>150</v>
      </c>
      <c r="E207" s="192" t="s">
        <v>848</v>
      </c>
      <c r="F207" s="193" t="s">
        <v>849</v>
      </c>
      <c r="G207" s="194" t="s">
        <v>323</v>
      </c>
      <c r="H207" s="195">
        <v>1</v>
      </c>
      <c r="I207" s="196"/>
      <c r="J207" s="197">
        <f>ROUND(I207*H207,2)</f>
        <v>0</v>
      </c>
      <c r="K207" s="193" t="s">
        <v>154</v>
      </c>
      <c r="L207" s="39"/>
      <c r="M207" s="198" t="s">
        <v>1</v>
      </c>
      <c r="N207" s="199" t="s">
        <v>37</v>
      </c>
      <c r="O207" s="71"/>
      <c r="P207" s="200">
        <f>O207*H207</f>
        <v>0</v>
      </c>
      <c r="Q207" s="200">
        <v>1.72E-3</v>
      </c>
      <c r="R207" s="200">
        <f>Q207*H207</f>
        <v>1.72E-3</v>
      </c>
      <c r="S207" s="200">
        <v>0</v>
      </c>
      <c r="T207" s="20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2" t="s">
        <v>235</v>
      </c>
      <c r="AT207" s="202" t="s">
        <v>150</v>
      </c>
      <c r="AU207" s="202" t="s">
        <v>82</v>
      </c>
      <c r="AY207" s="17" t="s">
        <v>147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7" t="s">
        <v>80</v>
      </c>
      <c r="BK207" s="203">
        <f>ROUND(I207*H207,2)</f>
        <v>0</v>
      </c>
      <c r="BL207" s="17" t="s">
        <v>235</v>
      </c>
      <c r="BM207" s="202" t="s">
        <v>850</v>
      </c>
    </row>
    <row r="208" spans="1:65" s="2" customFormat="1" ht="19.5">
      <c r="A208" s="34"/>
      <c r="B208" s="35"/>
      <c r="C208" s="36"/>
      <c r="D208" s="204" t="s">
        <v>157</v>
      </c>
      <c r="E208" s="36"/>
      <c r="F208" s="205" t="s">
        <v>851</v>
      </c>
      <c r="G208" s="36"/>
      <c r="H208" s="36"/>
      <c r="I208" s="206"/>
      <c r="J208" s="36"/>
      <c r="K208" s="36"/>
      <c r="L208" s="39"/>
      <c r="M208" s="207"/>
      <c r="N208" s="208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157</v>
      </c>
      <c r="AU208" s="17" t="s">
        <v>82</v>
      </c>
    </row>
    <row r="209" spans="1:65" s="2" customFormat="1" ht="14.45" customHeight="1">
      <c r="A209" s="34"/>
      <c r="B209" s="35"/>
      <c r="C209" s="191" t="s">
        <v>285</v>
      </c>
      <c r="D209" s="191" t="s">
        <v>150</v>
      </c>
      <c r="E209" s="192" t="s">
        <v>852</v>
      </c>
      <c r="F209" s="193" t="s">
        <v>853</v>
      </c>
      <c r="G209" s="194" t="s">
        <v>323</v>
      </c>
      <c r="H209" s="195">
        <v>3</v>
      </c>
      <c r="I209" s="196"/>
      <c r="J209" s="197">
        <f>ROUND(I209*H209,2)</f>
        <v>0</v>
      </c>
      <c r="K209" s="193" t="s">
        <v>154</v>
      </c>
      <c r="L209" s="39"/>
      <c r="M209" s="198" t="s">
        <v>1</v>
      </c>
      <c r="N209" s="199" t="s">
        <v>37</v>
      </c>
      <c r="O209" s="71"/>
      <c r="P209" s="200">
        <f>O209*H209</f>
        <v>0</v>
      </c>
      <c r="Q209" s="200">
        <v>1.8400000000000001E-3</v>
      </c>
      <c r="R209" s="200">
        <f>Q209*H209</f>
        <v>5.5200000000000006E-3</v>
      </c>
      <c r="S209" s="200">
        <v>0</v>
      </c>
      <c r="T209" s="20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2" t="s">
        <v>235</v>
      </c>
      <c r="AT209" s="202" t="s">
        <v>150</v>
      </c>
      <c r="AU209" s="202" t="s">
        <v>82</v>
      </c>
      <c r="AY209" s="17" t="s">
        <v>147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7" t="s">
        <v>80</v>
      </c>
      <c r="BK209" s="203">
        <f>ROUND(I209*H209,2)</f>
        <v>0</v>
      </c>
      <c r="BL209" s="17" t="s">
        <v>235</v>
      </c>
      <c r="BM209" s="202" t="s">
        <v>854</v>
      </c>
    </row>
    <row r="210" spans="1:65" s="2" customFormat="1" ht="11.25">
      <c r="A210" s="34"/>
      <c r="B210" s="35"/>
      <c r="C210" s="36"/>
      <c r="D210" s="204" t="s">
        <v>157</v>
      </c>
      <c r="E210" s="36"/>
      <c r="F210" s="205" t="s">
        <v>855</v>
      </c>
      <c r="G210" s="36"/>
      <c r="H210" s="36"/>
      <c r="I210" s="206"/>
      <c r="J210" s="36"/>
      <c r="K210" s="36"/>
      <c r="L210" s="39"/>
      <c r="M210" s="207"/>
      <c r="N210" s="208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157</v>
      </c>
      <c r="AU210" s="17" t="s">
        <v>82</v>
      </c>
    </row>
    <row r="211" spans="1:65" s="2" customFormat="1" ht="14.45" customHeight="1">
      <c r="A211" s="34"/>
      <c r="B211" s="35"/>
      <c r="C211" s="191" t="s">
        <v>396</v>
      </c>
      <c r="D211" s="191" t="s">
        <v>150</v>
      </c>
      <c r="E211" s="192" t="s">
        <v>856</v>
      </c>
      <c r="F211" s="193" t="s">
        <v>857</v>
      </c>
      <c r="G211" s="194" t="s">
        <v>323</v>
      </c>
      <c r="H211" s="195">
        <v>2</v>
      </c>
      <c r="I211" s="196"/>
      <c r="J211" s="197">
        <f>ROUND(I211*H211,2)</f>
        <v>0</v>
      </c>
      <c r="K211" s="193" t="s">
        <v>154</v>
      </c>
      <c r="L211" s="39"/>
      <c r="M211" s="198" t="s">
        <v>1</v>
      </c>
      <c r="N211" s="199" t="s">
        <v>37</v>
      </c>
      <c r="O211" s="71"/>
      <c r="P211" s="200">
        <f>O211*H211</f>
        <v>0</v>
      </c>
      <c r="Q211" s="200">
        <v>1.8400000000000001E-3</v>
      </c>
      <c r="R211" s="200">
        <f>Q211*H211</f>
        <v>3.6800000000000001E-3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235</v>
      </c>
      <c r="AT211" s="202" t="s">
        <v>150</v>
      </c>
      <c r="AU211" s="202" t="s">
        <v>82</v>
      </c>
      <c r="AY211" s="17" t="s">
        <v>147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80</v>
      </c>
      <c r="BK211" s="203">
        <f>ROUND(I211*H211,2)</f>
        <v>0</v>
      </c>
      <c r="BL211" s="17" t="s">
        <v>235</v>
      </c>
      <c r="BM211" s="202" t="s">
        <v>858</v>
      </c>
    </row>
    <row r="212" spans="1:65" s="2" customFormat="1" ht="11.25">
      <c r="A212" s="34"/>
      <c r="B212" s="35"/>
      <c r="C212" s="36"/>
      <c r="D212" s="204" t="s">
        <v>157</v>
      </c>
      <c r="E212" s="36"/>
      <c r="F212" s="205" t="s">
        <v>859</v>
      </c>
      <c r="G212" s="36"/>
      <c r="H212" s="36"/>
      <c r="I212" s="206"/>
      <c r="J212" s="36"/>
      <c r="K212" s="36"/>
      <c r="L212" s="39"/>
      <c r="M212" s="207"/>
      <c r="N212" s="208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157</v>
      </c>
      <c r="AU212" s="17" t="s">
        <v>82</v>
      </c>
    </row>
    <row r="213" spans="1:65" s="2" customFormat="1" ht="24.2" customHeight="1">
      <c r="A213" s="34"/>
      <c r="B213" s="35"/>
      <c r="C213" s="191" t="s">
        <v>280</v>
      </c>
      <c r="D213" s="191" t="s">
        <v>150</v>
      </c>
      <c r="E213" s="192" t="s">
        <v>342</v>
      </c>
      <c r="F213" s="193" t="s">
        <v>343</v>
      </c>
      <c r="G213" s="194" t="s">
        <v>184</v>
      </c>
      <c r="H213" s="195">
        <v>0.24</v>
      </c>
      <c r="I213" s="196"/>
      <c r="J213" s="197">
        <f>ROUND(I213*H213,2)</f>
        <v>0</v>
      </c>
      <c r="K213" s="193" t="s">
        <v>154</v>
      </c>
      <c r="L213" s="39"/>
      <c r="M213" s="198" t="s">
        <v>1</v>
      </c>
      <c r="N213" s="199" t="s">
        <v>37</v>
      </c>
      <c r="O213" s="71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2" t="s">
        <v>235</v>
      </c>
      <c r="AT213" s="202" t="s">
        <v>150</v>
      </c>
      <c r="AU213" s="202" t="s">
        <v>82</v>
      </c>
      <c r="AY213" s="17" t="s">
        <v>147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7" t="s">
        <v>80</v>
      </c>
      <c r="BK213" s="203">
        <f>ROUND(I213*H213,2)</f>
        <v>0</v>
      </c>
      <c r="BL213" s="17" t="s">
        <v>235</v>
      </c>
      <c r="BM213" s="202" t="s">
        <v>860</v>
      </c>
    </row>
    <row r="214" spans="1:65" s="2" customFormat="1" ht="29.25">
      <c r="A214" s="34"/>
      <c r="B214" s="35"/>
      <c r="C214" s="36"/>
      <c r="D214" s="204" t="s">
        <v>157</v>
      </c>
      <c r="E214" s="36"/>
      <c r="F214" s="205" t="s">
        <v>345</v>
      </c>
      <c r="G214" s="36"/>
      <c r="H214" s="36"/>
      <c r="I214" s="206"/>
      <c r="J214" s="36"/>
      <c r="K214" s="36"/>
      <c r="L214" s="39"/>
      <c r="M214" s="252"/>
      <c r="N214" s="253"/>
      <c r="O214" s="254"/>
      <c r="P214" s="254"/>
      <c r="Q214" s="254"/>
      <c r="R214" s="254"/>
      <c r="S214" s="254"/>
      <c r="T214" s="25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157</v>
      </c>
      <c r="AU214" s="17" t="s">
        <v>82</v>
      </c>
    </row>
    <row r="215" spans="1:65" s="2" customFormat="1" ht="6.95" customHeight="1">
      <c r="A215" s="3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39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algorithmName="SHA-512" hashValue="t+njvovFtynRHoMiwLEQ8m4Taq9UrrH8g8QpFeRtyPF/OOrHmRwIpd9jtxlyzZtZFgKpFAAUc1Tj1pGkyFKarA==" saltValue="CsoQt5NGP/ApzoQ1XA1tB5SA2HJPHn++1u4v/k7FZkA+zNYZ519qnuqewmpQBJw3eb+ZqOm0bJBRT4xgW84O5w==" spinCount="100000" sheet="1" objects="1" scenarios="1" formatColumns="0" formatRows="0" autoFilter="0"/>
  <autoFilter ref="C119:K21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1" t="str">
        <f>'Rekapitulace stavby'!K6</f>
        <v>Bylnice - vestavba prostor provozního střediska</v>
      </c>
      <c r="F7" s="302"/>
      <c r="G7" s="302"/>
      <c r="H7" s="302"/>
      <c r="L7" s="20"/>
    </row>
    <row r="8" spans="1:46" s="2" customFormat="1" ht="12" customHeight="1">
      <c r="A8" s="34"/>
      <c r="B8" s="39"/>
      <c r="C8" s="34"/>
      <c r="D8" s="119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3" t="s">
        <v>861</v>
      </c>
      <c r="F9" s="304"/>
      <c r="G9" s="304"/>
      <c r="H9" s="30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23</v>
      </c>
      <c r="E14" s="34"/>
      <c r="F14" s="34"/>
      <c r="G14" s="34"/>
      <c r="H14" s="34"/>
      <c r="I14" s="119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26</v>
      </c>
      <c r="E17" s="34"/>
      <c r="F17" s="34"/>
      <c r="G17" s="34"/>
      <c r="H17" s="34"/>
      <c r="I17" s="119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5" t="str">
        <f>'Rekapitulace stavby'!E14</f>
        <v>Vyplň údaj</v>
      </c>
      <c r="F18" s="306"/>
      <c r="G18" s="306"/>
      <c r="H18" s="306"/>
      <c r="I18" s="119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28</v>
      </c>
      <c r="E20" s="34"/>
      <c r="F20" s="34"/>
      <c r="G20" s="34"/>
      <c r="H20" s="34"/>
      <c r="I20" s="119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30</v>
      </c>
      <c r="E23" s="34"/>
      <c r="F23" s="34"/>
      <c r="G23" s="34"/>
      <c r="H23" s="34"/>
      <c r="I23" s="119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7" t="s">
        <v>1</v>
      </c>
      <c r="F27" s="307"/>
      <c r="G27" s="307"/>
      <c r="H27" s="307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34"/>
      <c r="J30" s="126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7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36</v>
      </c>
      <c r="E33" s="119" t="s">
        <v>37</v>
      </c>
      <c r="F33" s="129">
        <f>ROUND((SUM(BE118:BE126)),  2)</f>
        <v>0</v>
      </c>
      <c r="G33" s="34"/>
      <c r="H33" s="34"/>
      <c r="I33" s="130">
        <v>0.21</v>
      </c>
      <c r="J33" s="129">
        <f>ROUND(((SUM(BE118:BE126))*I33),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38</v>
      </c>
      <c r="F34" s="129">
        <f>ROUND((SUM(BF118:BF126)),  2)</f>
        <v>0</v>
      </c>
      <c r="G34" s="34"/>
      <c r="H34" s="34"/>
      <c r="I34" s="130">
        <v>0.15</v>
      </c>
      <c r="J34" s="129">
        <f>ROUND(((SUM(BF118:BF126))*I34),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39</v>
      </c>
      <c r="F35" s="129">
        <f>ROUND((SUM(BG118:BG126)),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40</v>
      </c>
      <c r="F36" s="129">
        <f>ROUND((SUM(BH118:BH126)),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41</v>
      </c>
      <c r="F37" s="129">
        <f>ROUND((SUM(BI118:BI126)),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8" t="str">
        <f>E7</f>
        <v>Bylnice - vestavba prostor provozního střediska</v>
      </c>
      <c r="F85" s="309"/>
      <c r="G85" s="309"/>
      <c r="H85" s="30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SO 03 - Vytápění</v>
      </c>
      <c r="F87" s="310"/>
      <c r="G87" s="310"/>
      <c r="H87" s="31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112</v>
      </c>
      <c r="D94" s="150"/>
      <c r="E94" s="150"/>
      <c r="F94" s="150"/>
      <c r="G94" s="150"/>
      <c r="H94" s="150"/>
      <c r="I94" s="150"/>
      <c r="J94" s="151" t="s">
        <v>113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114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53"/>
      <c r="C97" s="154"/>
      <c r="D97" s="155" t="s">
        <v>120</v>
      </c>
      <c r="E97" s="156"/>
      <c r="F97" s="156"/>
      <c r="G97" s="156"/>
      <c r="H97" s="156"/>
      <c r="I97" s="156"/>
      <c r="J97" s="157">
        <f>J119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862</v>
      </c>
      <c r="E98" s="161"/>
      <c r="F98" s="161"/>
      <c r="G98" s="161"/>
      <c r="H98" s="161"/>
      <c r="I98" s="161"/>
      <c r="J98" s="162">
        <f>J120</f>
        <v>0</v>
      </c>
      <c r="K98" s="104"/>
      <c r="L98" s="163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132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08" t="str">
        <f>E7</f>
        <v>Bylnice - vestavba prostor provozního střediska</v>
      </c>
      <c r="F108" s="309"/>
      <c r="G108" s="309"/>
      <c r="H108" s="30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109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61" t="str">
        <f>E9</f>
        <v>SO 03 - Vytápění</v>
      </c>
      <c r="F110" s="310"/>
      <c r="G110" s="310"/>
      <c r="H110" s="31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>
        <f>IF(J12="","",J12)</f>
        <v>0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 xml:space="preserve"> </v>
      </c>
      <c r="G114" s="36"/>
      <c r="H114" s="36"/>
      <c r="I114" s="29" t="s">
        <v>28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26</v>
      </c>
      <c r="D115" s="36"/>
      <c r="E115" s="36"/>
      <c r="F115" s="27" t="str">
        <f>IF(E18="","",E18)</f>
        <v>Vyplň údaj</v>
      </c>
      <c r="G115" s="36"/>
      <c r="H115" s="36"/>
      <c r="I115" s="29" t="s">
        <v>30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4"/>
      <c r="B117" s="165"/>
      <c r="C117" s="166" t="s">
        <v>133</v>
      </c>
      <c r="D117" s="167" t="s">
        <v>57</v>
      </c>
      <c r="E117" s="167" t="s">
        <v>53</v>
      </c>
      <c r="F117" s="167" t="s">
        <v>54</v>
      </c>
      <c r="G117" s="167" t="s">
        <v>134</v>
      </c>
      <c r="H117" s="167" t="s">
        <v>135</v>
      </c>
      <c r="I117" s="167" t="s">
        <v>136</v>
      </c>
      <c r="J117" s="167" t="s">
        <v>113</v>
      </c>
      <c r="K117" s="168" t="s">
        <v>137</v>
      </c>
      <c r="L117" s="169"/>
      <c r="M117" s="75" t="s">
        <v>1</v>
      </c>
      <c r="N117" s="76" t="s">
        <v>36</v>
      </c>
      <c r="O117" s="76" t="s">
        <v>138</v>
      </c>
      <c r="P117" s="76" t="s">
        <v>139</v>
      </c>
      <c r="Q117" s="76" t="s">
        <v>140</v>
      </c>
      <c r="R117" s="76" t="s">
        <v>141</v>
      </c>
      <c r="S117" s="76" t="s">
        <v>142</v>
      </c>
      <c r="T117" s="77" t="s">
        <v>143</v>
      </c>
      <c r="U117" s="16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/>
    </row>
    <row r="118" spans="1:65" s="2" customFormat="1" ht="22.9" customHeight="1">
      <c r="A118" s="34"/>
      <c r="B118" s="35"/>
      <c r="C118" s="82" t="s">
        <v>144</v>
      </c>
      <c r="D118" s="36"/>
      <c r="E118" s="36"/>
      <c r="F118" s="36"/>
      <c r="G118" s="36"/>
      <c r="H118" s="36"/>
      <c r="I118" s="36"/>
      <c r="J118" s="170">
        <f>BK118</f>
        <v>0</v>
      </c>
      <c r="K118" s="36"/>
      <c r="L118" s="39"/>
      <c r="M118" s="78"/>
      <c r="N118" s="171"/>
      <c r="O118" s="79"/>
      <c r="P118" s="172">
        <f>P119</f>
        <v>0</v>
      </c>
      <c r="Q118" s="79"/>
      <c r="R118" s="172">
        <f>R119</f>
        <v>0.06</v>
      </c>
      <c r="S118" s="79"/>
      <c r="T118" s="173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71</v>
      </c>
      <c r="AU118" s="17" t="s">
        <v>115</v>
      </c>
      <c r="BK118" s="174">
        <f>BK119</f>
        <v>0</v>
      </c>
    </row>
    <row r="119" spans="1:65" s="12" customFormat="1" ht="25.9" customHeight="1">
      <c r="B119" s="175"/>
      <c r="C119" s="176"/>
      <c r="D119" s="177" t="s">
        <v>71</v>
      </c>
      <c r="E119" s="178" t="s">
        <v>247</v>
      </c>
      <c r="F119" s="178" t="s">
        <v>248</v>
      </c>
      <c r="G119" s="176"/>
      <c r="H119" s="176"/>
      <c r="I119" s="179"/>
      <c r="J119" s="180">
        <f>BK119</f>
        <v>0</v>
      </c>
      <c r="K119" s="176"/>
      <c r="L119" s="181"/>
      <c r="M119" s="182"/>
      <c r="N119" s="183"/>
      <c r="O119" s="183"/>
      <c r="P119" s="184">
        <f>P120</f>
        <v>0</v>
      </c>
      <c r="Q119" s="183"/>
      <c r="R119" s="184">
        <f>R120</f>
        <v>0.06</v>
      </c>
      <c r="S119" s="183"/>
      <c r="T119" s="185">
        <f>T120</f>
        <v>0</v>
      </c>
      <c r="AR119" s="186" t="s">
        <v>82</v>
      </c>
      <c r="AT119" s="187" t="s">
        <v>71</v>
      </c>
      <c r="AU119" s="187" t="s">
        <v>72</v>
      </c>
      <c r="AY119" s="186" t="s">
        <v>147</v>
      </c>
      <c r="BK119" s="188">
        <f>BK120</f>
        <v>0</v>
      </c>
    </row>
    <row r="120" spans="1:65" s="12" customFormat="1" ht="22.9" customHeight="1">
      <c r="B120" s="175"/>
      <c r="C120" s="176"/>
      <c r="D120" s="177" t="s">
        <v>71</v>
      </c>
      <c r="E120" s="189" t="s">
        <v>863</v>
      </c>
      <c r="F120" s="189" t="s">
        <v>864</v>
      </c>
      <c r="G120" s="176"/>
      <c r="H120" s="176"/>
      <c r="I120" s="179"/>
      <c r="J120" s="190">
        <f>BK120</f>
        <v>0</v>
      </c>
      <c r="K120" s="176"/>
      <c r="L120" s="181"/>
      <c r="M120" s="182"/>
      <c r="N120" s="183"/>
      <c r="O120" s="183"/>
      <c r="P120" s="184">
        <f>SUM(P121:P126)</f>
        <v>0</v>
      </c>
      <c r="Q120" s="183"/>
      <c r="R120" s="184">
        <f>SUM(R121:R126)</f>
        <v>0.06</v>
      </c>
      <c r="S120" s="183"/>
      <c r="T120" s="185">
        <f>SUM(T121:T126)</f>
        <v>0</v>
      </c>
      <c r="AR120" s="186" t="s">
        <v>82</v>
      </c>
      <c r="AT120" s="187" t="s">
        <v>71</v>
      </c>
      <c r="AU120" s="187" t="s">
        <v>80</v>
      </c>
      <c r="AY120" s="186" t="s">
        <v>147</v>
      </c>
      <c r="BK120" s="188">
        <f>SUM(BK121:BK126)</f>
        <v>0</v>
      </c>
    </row>
    <row r="121" spans="1:65" s="2" customFormat="1" ht="24.2" customHeight="1">
      <c r="A121" s="34"/>
      <c r="B121" s="35"/>
      <c r="C121" s="191" t="s">
        <v>155</v>
      </c>
      <c r="D121" s="191" t="s">
        <v>150</v>
      </c>
      <c r="E121" s="192" t="s">
        <v>865</v>
      </c>
      <c r="F121" s="193" t="s">
        <v>866</v>
      </c>
      <c r="G121" s="194" t="s">
        <v>323</v>
      </c>
      <c r="H121" s="195">
        <v>7</v>
      </c>
      <c r="I121" s="196"/>
      <c r="J121" s="197">
        <f>ROUND(I121*H121,2)</f>
        <v>0</v>
      </c>
      <c r="K121" s="193" t="s">
        <v>154</v>
      </c>
      <c r="L121" s="39"/>
      <c r="M121" s="198" t="s">
        <v>1</v>
      </c>
      <c r="N121" s="199" t="s">
        <v>37</v>
      </c>
      <c r="O121" s="71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2" t="s">
        <v>235</v>
      </c>
      <c r="AT121" s="202" t="s">
        <v>150</v>
      </c>
      <c r="AU121" s="202" t="s">
        <v>82</v>
      </c>
      <c r="AY121" s="17" t="s">
        <v>147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7" t="s">
        <v>80</v>
      </c>
      <c r="BK121" s="203">
        <f>ROUND(I121*H121,2)</f>
        <v>0</v>
      </c>
      <c r="BL121" s="17" t="s">
        <v>235</v>
      </c>
      <c r="BM121" s="202" t="s">
        <v>867</v>
      </c>
    </row>
    <row r="122" spans="1:65" s="2" customFormat="1" ht="19.5">
      <c r="A122" s="34"/>
      <c r="B122" s="35"/>
      <c r="C122" s="36"/>
      <c r="D122" s="204" t="s">
        <v>157</v>
      </c>
      <c r="E122" s="36"/>
      <c r="F122" s="205" t="s">
        <v>868</v>
      </c>
      <c r="G122" s="36"/>
      <c r="H122" s="36"/>
      <c r="I122" s="206"/>
      <c r="J122" s="36"/>
      <c r="K122" s="36"/>
      <c r="L122" s="39"/>
      <c r="M122" s="207"/>
      <c r="N122" s="208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157</v>
      </c>
      <c r="AU122" s="17" t="s">
        <v>82</v>
      </c>
    </row>
    <row r="123" spans="1:65" s="2" customFormat="1" ht="24.2" customHeight="1">
      <c r="A123" s="34"/>
      <c r="B123" s="35"/>
      <c r="C123" s="241" t="s">
        <v>167</v>
      </c>
      <c r="D123" s="241" t="s">
        <v>236</v>
      </c>
      <c r="E123" s="242" t="s">
        <v>869</v>
      </c>
      <c r="F123" s="243" t="s">
        <v>870</v>
      </c>
      <c r="G123" s="244" t="s">
        <v>200</v>
      </c>
      <c r="H123" s="245">
        <v>6</v>
      </c>
      <c r="I123" s="246"/>
      <c r="J123" s="247">
        <f>ROUND(I123*H123,2)</f>
        <v>0</v>
      </c>
      <c r="K123" s="243" t="s">
        <v>1</v>
      </c>
      <c r="L123" s="248"/>
      <c r="M123" s="249" t="s">
        <v>1</v>
      </c>
      <c r="N123" s="250" t="s">
        <v>37</v>
      </c>
      <c r="O123" s="71"/>
      <c r="P123" s="200">
        <f>O123*H123</f>
        <v>0</v>
      </c>
      <c r="Q123" s="200">
        <v>8.0999999999999996E-3</v>
      </c>
      <c r="R123" s="200">
        <f>Q123*H123</f>
        <v>4.8599999999999997E-2</v>
      </c>
      <c r="S123" s="200">
        <v>0</v>
      </c>
      <c r="T123" s="20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2" t="s">
        <v>266</v>
      </c>
      <c r="AT123" s="202" t="s">
        <v>236</v>
      </c>
      <c r="AU123" s="202" t="s">
        <v>82</v>
      </c>
      <c r="AY123" s="17" t="s">
        <v>147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7" t="s">
        <v>80</v>
      </c>
      <c r="BK123" s="203">
        <f>ROUND(I123*H123,2)</f>
        <v>0</v>
      </c>
      <c r="BL123" s="17" t="s">
        <v>235</v>
      </c>
      <c r="BM123" s="202" t="s">
        <v>871</v>
      </c>
    </row>
    <row r="124" spans="1:65" s="2" customFormat="1" ht="48.75">
      <c r="A124" s="34"/>
      <c r="B124" s="35"/>
      <c r="C124" s="36"/>
      <c r="D124" s="204" t="s">
        <v>157</v>
      </c>
      <c r="E124" s="36"/>
      <c r="F124" s="205" t="s">
        <v>872</v>
      </c>
      <c r="G124" s="36"/>
      <c r="H124" s="36"/>
      <c r="I124" s="206"/>
      <c r="J124" s="36"/>
      <c r="K124" s="36"/>
      <c r="L124" s="39"/>
      <c r="M124" s="207"/>
      <c r="N124" s="208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157</v>
      </c>
      <c r="AU124" s="17" t="s">
        <v>82</v>
      </c>
    </row>
    <row r="125" spans="1:65" s="2" customFormat="1" ht="24.2" customHeight="1">
      <c r="A125" s="34"/>
      <c r="B125" s="35"/>
      <c r="C125" s="241" t="s">
        <v>148</v>
      </c>
      <c r="D125" s="241" t="s">
        <v>236</v>
      </c>
      <c r="E125" s="242" t="s">
        <v>873</v>
      </c>
      <c r="F125" s="243" t="s">
        <v>874</v>
      </c>
      <c r="G125" s="244" t="s">
        <v>200</v>
      </c>
      <c r="H125" s="245">
        <v>1</v>
      </c>
      <c r="I125" s="246"/>
      <c r="J125" s="247">
        <f>ROUND(I125*H125,2)</f>
        <v>0</v>
      </c>
      <c r="K125" s="243" t="s">
        <v>1</v>
      </c>
      <c r="L125" s="248"/>
      <c r="M125" s="249" t="s">
        <v>1</v>
      </c>
      <c r="N125" s="250" t="s">
        <v>37</v>
      </c>
      <c r="O125" s="71"/>
      <c r="P125" s="200">
        <f>O125*H125</f>
        <v>0</v>
      </c>
      <c r="Q125" s="200">
        <v>1.14E-2</v>
      </c>
      <c r="R125" s="200">
        <f>Q125*H125</f>
        <v>1.14E-2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266</v>
      </c>
      <c r="AT125" s="202" t="s">
        <v>236</v>
      </c>
      <c r="AU125" s="202" t="s">
        <v>82</v>
      </c>
      <c r="AY125" s="17" t="s">
        <v>147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80</v>
      </c>
      <c r="BK125" s="203">
        <f>ROUND(I125*H125,2)</f>
        <v>0</v>
      </c>
      <c r="BL125" s="17" t="s">
        <v>235</v>
      </c>
      <c r="BM125" s="202" t="s">
        <v>875</v>
      </c>
    </row>
    <row r="126" spans="1:65" s="2" customFormat="1" ht="48.75">
      <c r="A126" s="34"/>
      <c r="B126" s="35"/>
      <c r="C126" s="36"/>
      <c r="D126" s="204" t="s">
        <v>157</v>
      </c>
      <c r="E126" s="36"/>
      <c r="F126" s="205" t="s">
        <v>876</v>
      </c>
      <c r="G126" s="36"/>
      <c r="H126" s="36"/>
      <c r="I126" s="206"/>
      <c r="J126" s="36"/>
      <c r="K126" s="36"/>
      <c r="L126" s="39"/>
      <c r="M126" s="252"/>
      <c r="N126" s="253"/>
      <c r="O126" s="254"/>
      <c r="P126" s="254"/>
      <c r="Q126" s="254"/>
      <c r="R126" s="254"/>
      <c r="S126" s="254"/>
      <c r="T126" s="25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157</v>
      </c>
      <c r="AU126" s="17" t="s">
        <v>82</v>
      </c>
    </row>
    <row r="127" spans="1:65" s="2" customFormat="1" ht="6.95" customHeight="1">
      <c r="A127" s="34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39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algorithmName="SHA-512" hashValue="r7pyfUVlgJ3vI6itCqpB6gcARgd11r12f7ZX0rNeskermtRBo9WAcU290sQStIhiglYf/01x60pL34dnW8cRAQ==" saltValue="tjQXPdFsnDtqCZiYhI8NLwEtM87s/TnS2CdM9DbE2AgDVVUZ5euKn10iGNYo4rwsnYxKbIOrz9N938+blBRAzQ==" spinCount="100000" sheet="1" objects="1" scenarios="1" formatColumns="0" formatRows="0" autoFilter="0"/>
  <autoFilter ref="C117:K12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1" t="str">
        <f>'Rekapitulace stavby'!K6</f>
        <v>Bylnice - vestavba prostor provozního střediska</v>
      </c>
      <c r="F7" s="302"/>
      <c r="G7" s="302"/>
      <c r="H7" s="302"/>
      <c r="L7" s="20"/>
    </row>
    <row r="8" spans="1:46" s="1" customFormat="1" ht="12" customHeight="1">
      <c r="B8" s="20"/>
      <c r="D8" s="119" t="s">
        <v>109</v>
      </c>
      <c r="L8" s="20"/>
    </row>
    <row r="9" spans="1:46" s="2" customFormat="1" ht="16.5" customHeight="1">
      <c r="A9" s="34"/>
      <c r="B9" s="39"/>
      <c r="C9" s="34"/>
      <c r="D9" s="34"/>
      <c r="E9" s="301" t="s">
        <v>877</v>
      </c>
      <c r="F9" s="304"/>
      <c r="G9" s="304"/>
      <c r="H9" s="30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878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3" t="s">
        <v>879</v>
      </c>
      <c r="F11" s="304"/>
      <c r="G11" s="304"/>
      <c r="H11" s="30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21</v>
      </c>
      <c r="F17" s="34"/>
      <c r="G17" s="34"/>
      <c r="H17" s="34"/>
      <c r="I17" s="119" t="s">
        <v>25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5" t="str">
        <f>'Rekapitulace stavby'!E14</f>
        <v>Vyplň údaj</v>
      </c>
      <c r="F20" s="306"/>
      <c r="G20" s="306"/>
      <c r="H20" s="306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21</v>
      </c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21</v>
      </c>
      <c r="F26" s="34"/>
      <c r="G26" s="34"/>
      <c r="H26" s="34"/>
      <c r="I26" s="119" t="s">
        <v>25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07" t="s">
        <v>1</v>
      </c>
      <c r="F29" s="307"/>
      <c r="G29" s="307"/>
      <c r="H29" s="307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36</v>
      </c>
      <c r="E35" s="119" t="s">
        <v>37</v>
      </c>
      <c r="F35" s="129">
        <f>ROUND((SUM(BE127:BE246)),  2)</f>
        <v>0</v>
      </c>
      <c r="G35" s="34"/>
      <c r="H35" s="34"/>
      <c r="I35" s="130">
        <v>0.21</v>
      </c>
      <c r="J35" s="129">
        <f>ROUND(((SUM(BE127:BE246))*I35),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38</v>
      </c>
      <c r="F36" s="129">
        <f>ROUND((SUM(BF127:BF246)),  2)</f>
        <v>0</v>
      </c>
      <c r="G36" s="34"/>
      <c r="H36" s="34"/>
      <c r="I36" s="130">
        <v>0.15</v>
      </c>
      <c r="J36" s="129">
        <f>ROUND(((SUM(BF127:BF246))*I36),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39</v>
      </c>
      <c r="F37" s="129">
        <f>ROUND((SUM(BG127:BG246)),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40</v>
      </c>
      <c r="F38" s="129">
        <f>ROUND((SUM(BH127:BH246)),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41</v>
      </c>
      <c r="F39" s="129">
        <f>ROUND((SUM(BI127:BI246)),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8" t="str">
        <f>E7</f>
        <v>Bylnice - vestavba prostor provozního střediska</v>
      </c>
      <c r="F85" s="309"/>
      <c r="G85" s="309"/>
      <c r="H85" s="30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08" t="s">
        <v>877</v>
      </c>
      <c r="F87" s="310"/>
      <c r="G87" s="310"/>
      <c r="H87" s="31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878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1" t="str">
        <f>E11</f>
        <v>18-S - PS – ROZVODY ELEKTRO  v 2.NP</v>
      </c>
      <c r="F89" s="310"/>
      <c r="G89" s="310"/>
      <c r="H89" s="310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112</v>
      </c>
      <c r="D96" s="150"/>
      <c r="E96" s="150"/>
      <c r="F96" s="150"/>
      <c r="G96" s="150"/>
      <c r="H96" s="150"/>
      <c r="I96" s="150"/>
      <c r="J96" s="151" t="s">
        <v>113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114</v>
      </c>
      <c r="D98" s="36"/>
      <c r="E98" s="36"/>
      <c r="F98" s="36"/>
      <c r="G98" s="36"/>
      <c r="H98" s="36"/>
      <c r="I98" s="36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115</v>
      </c>
    </row>
    <row r="99" spans="1:47" s="9" customFormat="1" ht="24.95" customHeight="1">
      <c r="B99" s="153"/>
      <c r="C99" s="154"/>
      <c r="D99" s="155" t="s">
        <v>880</v>
      </c>
      <c r="E99" s="156"/>
      <c r="F99" s="156"/>
      <c r="G99" s="156"/>
      <c r="H99" s="156"/>
      <c r="I99" s="156"/>
      <c r="J99" s="157">
        <f>J128</f>
        <v>0</v>
      </c>
      <c r="K99" s="154"/>
      <c r="L99" s="158"/>
    </row>
    <row r="100" spans="1:47" s="9" customFormat="1" ht="24.95" customHeight="1">
      <c r="B100" s="153"/>
      <c r="C100" s="154"/>
      <c r="D100" s="155" t="s">
        <v>881</v>
      </c>
      <c r="E100" s="156"/>
      <c r="F100" s="156"/>
      <c r="G100" s="156"/>
      <c r="H100" s="156"/>
      <c r="I100" s="156"/>
      <c r="J100" s="157">
        <f>J157</f>
        <v>0</v>
      </c>
      <c r="K100" s="154"/>
      <c r="L100" s="158"/>
    </row>
    <row r="101" spans="1:47" s="9" customFormat="1" ht="24.95" customHeight="1">
      <c r="B101" s="153"/>
      <c r="C101" s="154"/>
      <c r="D101" s="155" t="s">
        <v>882</v>
      </c>
      <c r="E101" s="156"/>
      <c r="F101" s="156"/>
      <c r="G101" s="156"/>
      <c r="H101" s="156"/>
      <c r="I101" s="156"/>
      <c r="J101" s="157">
        <f>J176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883</v>
      </c>
      <c r="E102" s="161"/>
      <c r="F102" s="161"/>
      <c r="G102" s="161"/>
      <c r="H102" s="161"/>
      <c r="I102" s="161"/>
      <c r="J102" s="162">
        <f>J195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884</v>
      </c>
      <c r="E103" s="156"/>
      <c r="F103" s="156"/>
      <c r="G103" s="156"/>
      <c r="H103" s="156"/>
      <c r="I103" s="156"/>
      <c r="J103" s="157">
        <f>J206</f>
        <v>0</v>
      </c>
      <c r="K103" s="154"/>
      <c r="L103" s="158"/>
    </row>
    <row r="104" spans="1:47" s="10" customFormat="1" ht="19.899999999999999" customHeight="1">
      <c r="B104" s="159"/>
      <c r="C104" s="104"/>
      <c r="D104" s="160" t="s">
        <v>118</v>
      </c>
      <c r="E104" s="161"/>
      <c r="F104" s="161"/>
      <c r="G104" s="161"/>
      <c r="H104" s="161"/>
      <c r="I104" s="161"/>
      <c r="J104" s="162">
        <f>J207</f>
        <v>0</v>
      </c>
      <c r="K104" s="104"/>
      <c r="L104" s="163"/>
    </row>
    <row r="105" spans="1:47" s="9" customFormat="1" ht="24.95" customHeight="1">
      <c r="B105" s="153"/>
      <c r="C105" s="154"/>
      <c r="D105" s="155" t="s">
        <v>885</v>
      </c>
      <c r="E105" s="156"/>
      <c r="F105" s="156"/>
      <c r="G105" s="156"/>
      <c r="H105" s="156"/>
      <c r="I105" s="156"/>
      <c r="J105" s="157">
        <f>J224</f>
        <v>0</v>
      </c>
      <c r="K105" s="154"/>
      <c r="L105" s="158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3" t="s">
        <v>132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08" t="str">
        <f>E7</f>
        <v>Bylnice - vestavba prostor provozního střediska</v>
      </c>
      <c r="F115" s="309"/>
      <c r="G115" s="309"/>
      <c r="H115" s="309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1"/>
      <c r="C116" s="29" t="s">
        <v>109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08" t="s">
        <v>877</v>
      </c>
      <c r="F117" s="310"/>
      <c r="G117" s="310"/>
      <c r="H117" s="310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878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1" t="str">
        <f>E11</f>
        <v>18-S - PS – ROZVODY ELEKTRO  v 2.NP</v>
      </c>
      <c r="F119" s="310"/>
      <c r="G119" s="310"/>
      <c r="H119" s="310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F14</f>
        <v xml:space="preserve"> </v>
      </c>
      <c r="G121" s="36"/>
      <c r="H121" s="36"/>
      <c r="I121" s="29" t="s">
        <v>22</v>
      </c>
      <c r="J121" s="66">
        <f>IF(J14="","",J14)</f>
        <v>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23</v>
      </c>
      <c r="D123" s="36"/>
      <c r="E123" s="36"/>
      <c r="F123" s="27" t="str">
        <f>E17</f>
        <v xml:space="preserve"> </v>
      </c>
      <c r="G123" s="36"/>
      <c r="H123" s="36"/>
      <c r="I123" s="29" t="s">
        <v>28</v>
      </c>
      <c r="J123" s="32" t="str">
        <f>E23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26</v>
      </c>
      <c r="D124" s="36"/>
      <c r="E124" s="36"/>
      <c r="F124" s="27" t="str">
        <f>IF(E20="","",E20)</f>
        <v>Vyplň údaj</v>
      </c>
      <c r="G124" s="36"/>
      <c r="H124" s="36"/>
      <c r="I124" s="29" t="s">
        <v>30</v>
      </c>
      <c r="J124" s="32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133</v>
      </c>
      <c r="D126" s="167" t="s">
        <v>57</v>
      </c>
      <c r="E126" s="167" t="s">
        <v>53</v>
      </c>
      <c r="F126" s="167" t="s">
        <v>54</v>
      </c>
      <c r="G126" s="167" t="s">
        <v>134</v>
      </c>
      <c r="H126" s="167" t="s">
        <v>135</v>
      </c>
      <c r="I126" s="167" t="s">
        <v>136</v>
      </c>
      <c r="J126" s="167" t="s">
        <v>113</v>
      </c>
      <c r="K126" s="168" t="s">
        <v>137</v>
      </c>
      <c r="L126" s="169"/>
      <c r="M126" s="75" t="s">
        <v>1</v>
      </c>
      <c r="N126" s="76" t="s">
        <v>36</v>
      </c>
      <c r="O126" s="76" t="s">
        <v>138</v>
      </c>
      <c r="P126" s="76" t="s">
        <v>139</v>
      </c>
      <c r="Q126" s="76" t="s">
        <v>140</v>
      </c>
      <c r="R126" s="76" t="s">
        <v>141</v>
      </c>
      <c r="S126" s="76" t="s">
        <v>142</v>
      </c>
      <c r="T126" s="77" t="s">
        <v>143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144</v>
      </c>
      <c r="D127" s="36"/>
      <c r="E127" s="36"/>
      <c r="F127" s="36"/>
      <c r="G127" s="36"/>
      <c r="H127" s="36"/>
      <c r="I127" s="36"/>
      <c r="J127" s="170">
        <f>BK127</f>
        <v>0</v>
      </c>
      <c r="K127" s="36"/>
      <c r="L127" s="39"/>
      <c r="M127" s="78"/>
      <c r="N127" s="171"/>
      <c r="O127" s="79"/>
      <c r="P127" s="172">
        <f>P128+P157+P176+P206+P224</f>
        <v>0</v>
      </c>
      <c r="Q127" s="79"/>
      <c r="R127" s="172">
        <f>R128+R157+R176+R206+R224</f>
        <v>0</v>
      </c>
      <c r="S127" s="79"/>
      <c r="T127" s="173">
        <f>T128+T157+T176+T206+T224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71</v>
      </c>
      <c r="AU127" s="17" t="s">
        <v>115</v>
      </c>
      <c r="BK127" s="174">
        <f>BK128+BK157+BK176+BK206+BK224</f>
        <v>0</v>
      </c>
    </row>
    <row r="128" spans="1:63" s="12" customFormat="1" ht="25.9" customHeight="1">
      <c r="B128" s="175"/>
      <c r="C128" s="176"/>
      <c r="D128" s="177" t="s">
        <v>71</v>
      </c>
      <c r="E128" s="178" t="s">
        <v>886</v>
      </c>
      <c r="F128" s="178" t="s">
        <v>887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SUM(P129:P156)</f>
        <v>0</v>
      </c>
      <c r="Q128" s="183"/>
      <c r="R128" s="184">
        <f>SUM(R129:R156)</f>
        <v>0</v>
      </c>
      <c r="S128" s="183"/>
      <c r="T128" s="185">
        <f>SUM(T129:T156)</f>
        <v>0</v>
      </c>
      <c r="AR128" s="186" t="s">
        <v>80</v>
      </c>
      <c r="AT128" s="187" t="s">
        <v>71</v>
      </c>
      <c r="AU128" s="187" t="s">
        <v>72</v>
      </c>
      <c r="AY128" s="186" t="s">
        <v>147</v>
      </c>
      <c r="BK128" s="188">
        <f>SUM(BK129:BK156)</f>
        <v>0</v>
      </c>
    </row>
    <row r="129" spans="1:65" s="2" customFormat="1" ht="37.9" customHeight="1">
      <c r="A129" s="34"/>
      <c r="B129" s="35"/>
      <c r="C129" s="241" t="s">
        <v>80</v>
      </c>
      <c r="D129" s="241" t="s">
        <v>236</v>
      </c>
      <c r="E129" s="242" t="s">
        <v>888</v>
      </c>
      <c r="F129" s="243" t="s">
        <v>889</v>
      </c>
      <c r="G129" s="244" t="s">
        <v>200</v>
      </c>
      <c r="H129" s="245">
        <v>1</v>
      </c>
      <c r="I129" s="246"/>
      <c r="J129" s="247">
        <f>ROUND(I129*H129,2)</f>
        <v>0</v>
      </c>
      <c r="K129" s="243" t="s">
        <v>1</v>
      </c>
      <c r="L129" s="248"/>
      <c r="M129" s="249" t="s">
        <v>1</v>
      </c>
      <c r="N129" s="250" t="s">
        <v>37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189</v>
      </c>
      <c r="AT129" s="202" t="s">
        <v>236</v>
      </c>
      <c r="AU129" s="202" t="s">
        <v>80</v>
      </c>
      <c r="AY129" s="17" t="s">
        <v>147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80</v>
      </c>
      <c r="BK129" s="203">
        <f>ROUND(I129*H129,2)</f>
        <v>0</v>
      </c>
      <c r="BL129" s="17" t="s">
        <v>155</v>
      </c>
      <c r="BM129" s="202" t="s">
        <v>890</v>
      </c>
    </row>
    <row r="130" spans="1:65" s="2" customFormat="1" ht="29.25">
      <c r="A130" s="34"/>
      <c r="B130" s="35"/>
      <c r="C130" s="36"/>
      <c r="D130" s="204" t="s">
        <v>157</v>
      </c>
      <c r="E130" s="36"/>
      <c r="F130" s="205" t="s">
        <v>889</v>
      </c>
      <c r="G130" s="36"/>
      <c r="H130" s="36"/>
      <c r="I130" s="206"/>
      <c r="J130" s="36"/>
      <c r="K130" s="36"/>
      <c r="L130" s="39"/>
      <c r="M130" s="207"/>
      <c r="N130" s="208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157</v>
      </c>
      <c r="AU130" s="17" t="s">
        <v>80</v>
      </c>
    </row>
    <row r="131" spans="1:65" s="2" customFormat="1" ht="24.2" customHeight="1">
      <c r="A131" s="34"/>
      <c r="B131" s="35"/>
      <c r="C131" s="241" t="s">
        <v>242</v>
      </c>
      <c r="D131" s="241" t="s">
        <v>236</v>
      </c>
      <c r="E131" s="242" t="s">
        <v>891</v>
      </c>
      <c r="F131" s="243" t="s">
        <v>892</v>
      </c>
      <c r="G131" s="244" t="s">
        <v>200</v>
      </c>
      <c r="H131" s="245">
        <v>14</v>
      </c>
      <c r="I131" s="246"/>
      <c r="J131" s="247">
        <f>ROUND(I131*H131,2)</f>
        <v>0</v>
      </c>
      <c r="K131" s="243" t="s">
        <v>1</v>
      </c>
      <c r="L131" s="248"/>
      <c r="M131" s="249" t="s">
        <v>1</v>
      </c>
      <c r="N131" s="250" t="s">
        <v>37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893</v>
      </c>
      <c r="AT131" s="202" t="s">
        <v>236</v>
      </c>
      <c r="AU131" s="202" t="s">
        <v>80</v>
      </c>
      <c r="AY131" s="17" t="s">
        <v>147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80</v>
      </c>
      <c r="BK131" s="203">
        <f>ROUND(I131*H131,2)</f>
        <v>0</v>
      </c>
      <c r="BL131" s="17" t="s">
        <v>893</v>
      </c>
      <c r="BM131" s="202" t="s">
        <v>894</v>
      </c>
    </row>
    <row r="132" spans="1:65" s="2" customFormat="1" ht="19.5">
      <c r="A132" s="34"/>
      <c r="B132" s="35"/>
      <c r="C132" s="36"/>
      <c r="D132" s="204" t="s">
        <v>157</v>
      </c>
      <c r="E132" s="36"/>
      <c r="F132" s="205" t="s">
        <v>892</v>
      </c>
      <c r="G132" s="36"/>
      <c r="H132" s="36"/>
      <c r="I132" s="206"/>
      <c r="J132" s="36"/>
      <c r="K132" s="36"/>
      <c r="L132" s="39"/>
      <c r="M132" s="207"/>
      <c r="N132" s="208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157</v>
      </c>
      <c r="AU132" s="17" t="s">
        <v>80</v>
      </c>
    </row>
    <row r="133" spans="1:65" s="2" customFormat="1" ht="24.2" customHeight="1">
      <c r="A133" s="34"/>
      <c r="B133" s="35"/>
      <c r="C133" s="241" t="s">
        <v>326</v>
      </c>
      <c r="D133" s="241" t="s">
        <v>236</v>
      </c>
      <c r="E133" s="242" t="s">
        <v>895</v>
      </c>
      <c r="F133" s="243" t="s">
        <v>892</v>
      </c>
      <c r="G133" s="244" t="s">
        <v>200</v>
      </c>
      <c r="H133" s="245">
        <v>2</v>
      </c>
      <c r="I133" s="246"/>
      <c r="J133" s="247">
        <f>ROUND(I133*H133,2)</f>
        <v>0</v>
      </c>
      <c r="K133" s="243" t="s">
        <v>1</v>
      </c>
      <c r="L133" s="248"/>
      <c r="M133" s="249" t="s">
        <v>1</v>
      </c>
      <c r="N133" s="250" t="s">
        <v>37</v>
      </c>
      <c r="O133" s="71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893</v>
      </c>
      <c r="AT133" s="202" t="s">
        <v>236</v>
      </c>
      <c r="AU133" s="202" t="s">
        <v>80</v>
      </c>
      <c r="AY133" s="17" t="s">
        <v>147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80</v>
      </c>
      <c r="BK133" s="203">
        <f>ROUND(I133*H133,2)</f>
        <v>0</v>
      </c>
      <c r="BL133" s="17" t="s">
        <v>893</v>
      </c>
      <c r="BM133" s="202" t="s">
        <v>896</v>
      </c>
    </row>
    <row r="134" spans="1:65" s="2" customFormat="1" ht="19.5">
      <c r="A134" s="34"/>
      <c r="B134" s="35"/>
      <c r="C134" s="36"/>
      <c r="D134" s="204" t="s">
        <v>157</v>
      </c>
      <c r="E134" s="36"/>
      <c r="F134" s="205" t="s">
        <v>892</v>
      </c>
      <c r="G134" s="36"/>
      <c r="H134" s="36"/>
      <c r="I134" s="206"/>
      <c r="J134" s="36"/>
      <c r="K134" s="36"/>
      <c r="L134" s="39"/>
      <c r="M134" s="207"/>
      <c r="N134" s="208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157</v>
      </c>
      <c r="AU134" s="17" t="s">
        <v>80</v>
      </c>
    </row>
    <row r="135" spans="1:65" s="2" customFormat="1" ht="24.2" customHeight="1">
      <c r="A135" s="34"/>
      <c r="B135" s="35"/>
      <c r="C135" s="241" t="s">
        <v>331</v>
      </c>
      <c r="D135" s="241" t="s">
        <v>236</v>
      </c>
      <c r="E135" s="242" t="s">
        <v>897</v>
      </c>
      <c r="F135" s="243" t="s">
        <v>892</v>
      </c>
      <c r="G135" s="244" t="s">
        <v>200</v>
      </c>
      <c r="H135" s="245">
        <v>11</v>
      </c>
      <c r="I135" s="246"/>
      <c r="J135" s="247">
        <f>ROUND(I135*H135,2)</f>
        <v>0</v>
      </c>
      <c r="K135" s="243" t="s">
        <v>1</v>
      </c>
      <c r="L135" s="248"/>
      <c r="M135" s="249" t="s">
        <v>1</v>
      </c>
      <c r="N135" s="250" t="s">
        <v>37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893</v>
      </c>
      <c r="AT135" s="202" t="s">
        <v>236</v>
      </c>
      <c r="AU135" s="202" t="s">
        <v>80</v>
      </c>
      <c r="AY135" s="17" t="s">
        <v>147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893</v>
      </c>
      <c r="BM135" s="202" t="s">
        <v>898</v>
      </c>
    </row>
    <row r="136" spans="1:65" s="2" customFormat="1" ht="19.5">
      <c r="A136" s="34"/>
      <c r="B136" s="35"/>
      <c r="C136" s="36"/>
      <c r="D136" s="204" t="s">
        <v>157</v>
      </c>
      <c r="E136" s="36"/>
      <c r="F136" s="205" t="s">
        <v>892</v>
      </c>
      <c r="G136" s="36"/>
      <c r="H136" s="36"/>
      <c r="I136" s="206"/>
      <c r="J136" s="36"/>
      <c r="K136" s="36"/>
      <c r="L136" s="39"/>
      <c r="M136" s="207"/>
      <c r="N136" s="208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157</v>
      </c>
      <c r="AU136" s="17" t="s">
        <v>80</v>
      </c>
    </row>
    <row r="137" spans="1:65" s="2" customFormat="1" ht="24.2" customHeight="1">
      <c r="A137" s="34"/>
      <c r="B137" s="35"/>
      <c r="C137" s="241" t="s">
        <v>899</v>
      </c>
      <c r="D137" s="241" t="s">
        <v>236</v>
      </c>
      <c r="E137" s="242" t="s">
        <v>900</v>
      </c>
      <c r="F137" s="243" t="s">
        <v>892</v>
      </c>
      <c r="G137" s="244" t="s">
        <v>200</v>
      </c>
      <c r="H137" s="245">
        <v>4</v>
      </c>
      <c r="I137" s="246"/>
      <c r="J137" s="247">
        <f>ROUND(I137*H137,2)</f>
        <v>0</v>
      </c>
      <c r="K137" s="243" t="s">
        <v>1</v>
      </c>
      <c r="L137" s="248"/>
      <c r="M137" s="249" t="s">
        <v>1</v>
      </c>
      <c r="N137" s="250" t="s">
        <v>37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893</v>
      </c>
      <c r="AT137" s="202" t="s">
        <v>236</v>
      </c>
      <c r="AU137" s="202" t="s">
        <v>80</v>
      </c>
      <c r="AY137" s="17" t="s">
        <v>147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80</v>
      </c>
      <c r="BK137" s="203">
        <f>ROUND(I137*H137,2)</f>
        <v>0</v>
      </c>
      <c r="BL137" s="17" t="s">
        <v>893</v>
      </c>
      <c r="BM137" s="202" t="s">
        <v>901</v>
      </c>
    </row>
    <row r="138" spans="1:65" s="2" customFormat="1" ht="19.5">
      <c r="A138" s="34"/>
      <c r="B138" s="35"/>
      <c r="C138" s="36"/>
      <c r="D138" s="204" t="s">
        <v>157</v>
      </c>
      <c r="E138" s="36"/>
      <c r="F138" s="205" t="s">
        <v>892</v>
      </c>
      <c r="G138" s="36"/>
      <c r="H138" s="36"/>
      <c r="I138" s="206"/>
      <c r="J138" s="36"/>
      <c r="K138" s="36"/>
      <c r="L138" s="39"/>
      <c r="M138" s="207"/>
      <c r="N138" s="208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157</v>
      </c>
      <c r="AU138" s="17" t="s">
        <v>80</v>
      </c>
    </row>
    <row r="139" spans="1:65" s="2" customFormat="1" ht="24.2" customHeight="1">
      <c r="A139" s="34"/>
      <c r="B139" s="35"/>
      <c r="C139" s="241" t="s">
        <v>513</v>
      </c>
      <c r="D139" s="241" t="s">
        <v>236</v>
      </c>
      <c r="E139" s="242" t="s">
        <v>902</v>
      </c>
      <c r="F139" s="243" t="s">
        <v>892</v>
      </c>
      <c r="G139" s="244" t="s">
        <v>200</v>
      </c>
      <c r="H139" s="245">
        <v>5</v>
      </c>
      <c r="I139" s="246"/>
      <c r="J139" s="247">
        <f>ROUND(I139*H139,2)</f>
        <v>0</v>
      </c>
      <c r="K139" s="243" t="s">
        <v>1</v>
      </c>
      <c r="L139" s="248"/>
      <c r="M139" s="249" t="s">
        <v>1</v>
      </c>
      <c r="N139" s="250" t="s">
        <v>37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893</v>
      </c>
      <c r="AT139" s="202" t="s">
        <v>236</v>
      </c>
      <c r="AU139" s="202" t="s">
        <v>80</v>
      </c>
      <c r="AY139" s="17" t="s">
        <v>147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80</v>
      </c>
      <c r="BK139" s="203">
        <f>ROUND(I139*H139,2)</f>
        <v>0</v>
      </c>
      <c r="BL139" s="17" t="s">
        <v>893</v>
      </c>
      <c r="BM139" s="202" t="s">
        <v>903</v>
      </c>
    </row>
    <row r="140" spans="1:65" s="2" customFormat="1" ht="19.5">
      <c r="A140" s="34"/>
      <c r="B140" s="35"/>
      <c r="C140" s="36"/>
      <c r="D140" s="204" t="s">
        <v>157</v>
      </c>
      <c r="E140" s="36"/>
      <c r="F140" s="205" t="s">
        <v>892</v>
      </c>
      <c r="G140" s="36"/>
      <c r="H140" s="36"/>
      <c r="I140" s="206"/>
      <c r="J140" s="36"/>
      <c r="K140" s="36"/>
      <c r="L140" s="39"/>
      <c r="M140" s="207"/>
      <c r="N140" s="208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157</v>
      </c>
      <c r="AU140" s="17" t="s">
        <v>80</v>
      </c>
    </row>
    <row r="141" spans="1:65" s="2" customFormat="1" ht="24.2" customHeight="1">
      <c r="A141" s="34"/>
      <c r="B141" s="35"/>
      <c r="C141" s="241" t="s">
        <v>336</v>
      </c>
      <c r="D141" s="241" t="s">
        <v>236</v>
      </c>
      <c r="E141" s="242" t="s">
        <v>904</v>
      </c>
      <c r="F141" s="243" t="s">
        <v>905</v>
      </c>
      <c r="G141" s="244" t="s">
        <v>200</v>
      </c>
      <c r="H141" s="245">
        <v>13</v>
      </c>
      <c r="I141" s="246"/>
      <c r="J141" s="247">
        <f>ROUND(I141*H141,2)</f>
        <v>0</v>
      </c>
      <c r="K141" s="243" t="s">
        <v>906</v>
      </c>
      <c r="L141" s="248"/>
      <c r="M141" s="249" t="s">
        <v>1</v>
      </c>
      <c r="N141" s="250" t="s">
        <v>37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893</v>
      </c>
      <c r="AT141" s="202" t="s">
        <v>236</v>
      </c>
      <c r="AU141" s="202" t="s">
        <v>80</v>
      </c>
      <c r="AY141" s="17" t="s">
        <v>147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80</v>
      </c>
      <c r="BK141" s="203">
        <f>ROUND(I141*H141,2)</f>
        <v>0</v>
      </c>
      <c r="BL141" s="17" t="s">
        <v>893</v>
      </c>
      <c r="BM141" s="202" t="s">
        <v>907</v>
      </c>
    </row>
    <row r="142" spans="1:65" s="2" customFormat="1" ht="19.5">
      <c r="A142" s="34"/>
      <c r="B142" s="35"/>
      <c r="C142" s="36"/>
      <c r="D142" s="204" t="s">
        <v>157</v>
      </c>
      <c r="E142" s="36"/>
      <c r="F142" s="205" t="s">
        <v>905</v>
      </c>
      <c r="G142" s="36"/>
      <c r="H142" s="36"/>
      <c r="I142" s="206"/>
      <c r="J142" s="36"/>
      <c r="K142" s="36"/>
      <c r="L142" s="39"/>
      <c r="M142" s="207"/>
      <c r="N142" s="208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157</v>
      </c>
      <c r="AU142" s="17" t="s">
        <v>80</v>
      </c>
    </row>
    <row r="143" spans="1:65" s="2" customFormat="1" ht="24.2" customHeight="1">
      <c r="A143" s="34"/>
      <c r="B143" s="35"/>
      <c r="C143" s="241" t="s">
        <v>251</v>
      </c>
      <c r="D143" s="241" t="s">
        <v>236</v>
      </c>
      <c r="E143" s="242" t="s">
        <v>908</v>
      </c>
      <c r="F143" s="243" t="s">
        <v>909</v>
      </c>
      <c r="G143" s="244" t="s">
        <v>200</v>
      </c>
      <c r="H143" s="245">
        <v>6</v>
      </c>
      <c r="I143" s="246"/>
      <c r="J143" s="247">
        <f>ROUND(I143*H143,2)</f>
        <v>0</v>
      </c>
      <c r="K143" s="243" t="s">
        <v>906</v>
      </c>
      <c r="L143" s="248"/>
      <c r="M143" s="249" t="s">
        <v>1</v>
      </c>
      <c r="N143" s="250" t="s">
        <v>37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893</v>
      </c>
      <c r="AT143" s="202" t="s">
        <v>236</v>
      </c>
      <c r="AU143" s="202" t="s">
        <v>80</v>
      </c>
      <c r="AY143" s="17" t="s">
        <v>147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80</v>
      </c>
      <c r="BK143" s="203">
        <f>ROUND(I143*H143,2)</f>
        <v>0</v>
      </c>
      <c r="BL143" s="17" t="s">
        <v>893</v>
      </c>
      <c r="BM143" s="202" t="s">
        <v>910</v>
      </c>
    </row>
    <row r="144" spans="1:65" s="2" customFormat="1" ht="19.5">
      <c r="A144" s="34"/>
      <c r="B144" s="35"/>
      <c r="C144" s="36"/>
      <c r="D144" s="204" t="s">
        <v>157</v>
      </c>
      <c r="E144" s="36"/>
      <c r="F144" s="205" t="s">
        <v>909</v>
      </c>
      <c r="G144" s="36"/>
      <c r="H144" s="36"/>
      <c r="I144" s="206"/>
      <c r="J144" s="36"/>
      <c r="K144" s="36"/>
      <c r="L144" s="39"/>
      <c r="M144" s="207"/>
      <c r="N144" s="208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157</v>
      </c>
      <c r="AU144" s="17" t="s">
        <v>80</v>
      </c>
    </row>
    <row r="145" spans="1:65" s="2" customFormat="1" ht="24.2" customHeight="1">
      <c r="A145" s="34"/>
      <c r="B145" s="35"/>
      <c r="C145" s="241" t="s">
        <v>577</v>
      </c>
      <c r="D145" s="241" t="s">
        <v>236</v>
      </c>
      <c r="E145" s="242" t="s">
        <v>911</v>
      </c>
      <c r="F145" s="243" t="s">
        <v>912</v>
      </c>
      <c r="G145" s="244" t="s">
        <v>200</v>
      </c>
      <c r="H145" s="245">
        <v>22</v>
      </c>
      <c r="I145" s="246"/>
      <c r="J145" s="247">
        <f>ROUND(I145*H145,2)</f>
        <v>0</v>
      </c>
      <c r="K145" s="243" t="s">
        <v>906</v>
      </c>
      <c r="L145" s="248"/>
      <c r="M145" s="249" t="s">
        <v>1</v>
      </c>
      <c r="N145" s="250" t="s">
        <v>37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893</v>
      </c>
      <c r="AT145" s="202" t="s">
        <v>236</v>
      </c>
      <c r="AU145" s="202" t="s">
        <v>80</v>
      </c>
      <c r="AY145" s="17" t="s">
        <v>147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893</v>
      </c>
      <c r="BM145" s="202" t="s">
        <v>913</v>
      </c>
    </row>
    <row r="146" spans="1:65" s="2" customFormat="1" ht="19.5">
      <c r="A146" s="34"/>
      <c r="B146" s="35"/>
      <c r="C146" s="36"/>
      <c r="D146" s="204" t="s">
        <v>157</v>
      </c>
      <c r="E146" s="36"/>
      <c r="F146" s="205" t="s">
        <v>912</v>
      </c>
      <c r="G146" s="36"/>
      <c r="H146" s="36"/>
      <c r="I146" s="206"/>
      <c r="J146" s="36"/>
      <c r="K146" s="36"/>
      <c r="L146" s="39"/>
      <c r="M146" s="207"/>
      <c r="N146" s="208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157</v>
      </c>
      <c r="AU146" s="17" t="s">
        <v>80</v>
      </c>
    </row>
    <row r="147" spans="1:65" s="2" customFormat="1" ht="24.2" customHeight="1">
      <c r="A147" s="34"/>
      <c r="B147" s="35"/>
      <c r="C147" s="241" t="s">
        <v>582</v>
      </c>
      <c r="D147" s="241" t="s">
        <v>236</v>
      </c>
      <c r="E147" s="242" t="s">
        <v>914</v>
      </c>
      <c r="F147" s="243" t="s">
        <v>915</v>
      </c>
      <c r="G147" s="244" t="s">
        <v>200</v>
      </c>
      <c r="H147" s="245">
        <v>12</v>
      </c>
      <c r="I147" s="246"/>
      <c r="J147" s="247">
        <f>ROUND(I147*H147,2)</f>
        <v>0</v>
      </c>
      <c r="K147" s="243" t="s">
        <v>906</v>
      </c>
      <c r="L147" s="248"/>
      <c r="M147" s="249" t="s">
        <v>1</v>
      </c>
      <c r="N147" s="250" t="s">
        <v>37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893</v>
      </c>
      <c r="AT147" s="202" t="s">
        <v>236</v>
      </c>
      <c r="AU147" s="202" t="s">
        <v>80</v>
      </c>
      <c r="AY147" s="17" t="s">
        <v>147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80</v>
      </c>
      <c r="BK147" s="203">
        <f>ROUND(I147*H147,2)</f>
        <v>0</v>
      </c>
      <c r="BL147" s="17" t="s">
        <v>893</v>
      </c>
      <c r="BM147" s="202" t="s">
        <v>916</v>
      </c>
    </row>
    <row r="148" spans="1:65" s="2" customFormat="1" ht="19.5">
      <c r="A148" s="34"/>
      <c r="B148" s="35"/>
      <c r="C148" s="36"/>
      <c r="D148" s="204" t="s">
        <v>157</v>
      </c>
      <c r="E148" s="36"/>
      <c r="F148" s="205" t="s">
        <v>915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157</v>
      </c>
      <c r="AU148" s="17" t="s">
        <v>80</v>
      </c>
    </row>
    <row r="149" spans="1:65" s="2" customFormat="1" ht="24.2" customHeight="1">
      <c r="A149" s="34"/>
      <c r="B149" s="35"/>
      <c r="C149" s="241" t="s">
        <v>290</v>
      </c>
      <c r="D149" s="241" t="s">
        <v>236</v>
      </c>
      <c r="E149" s="242" t="s">
        <v>917</v>
      </c>
      <c r="F149" s="243" t="s">
        <v>918</v>
      </c>
      <c r="G149" s="244" t="s">
        <v>200</v>
      </c>
      <c r="H149" s="245">
        <v>6</v>
      </c>
      <c r="I149" s="246"/>
      <c r="J149" s="247">
        <f>ROUND(I149*H149,2)</f>
        <v>0</v>
      </c>
      <c r="K149" s="243" t="s">
        <v>906</v>
      </c>
      <c r="L149" s="248"/>
      <c r="M149" s="249" t="s">
        <v>1</v>
      </c>
      <c r="N149" s="250" t="s">
        <v>37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893</v>
      </c>
      <c r="AT149" s="202" t="s">
        <v>236</v>
      </c>
      <c r="AU149" s="202" t="s">
        <v>80</v>
      </c>
      <c r="AY149" s="17" t="s">
        <v>147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80</v>
      </c>
      <c r="BK149" s="203">
        <f>ROUND(I149*H149,2)</f>
        <v>0</v>
      </c>
      <c r="BL149" s="17" t="s">
        <v>893</v>
      </c>
      <c r="BM149" s="202" t="s">
        <v>919</v>
      </c>
    </row>
    <row r="150" spans="1:65" s="2" customFormat="1" ht="19.5">
      <c r="A150" s="34"/>
      <c r="B150" s="35"/>
      <c r="C150" s="36"/>
      <c r="D150" s="204" t="s">
        <v>157</v>
      </c>
      <c r="E150" s="36"/>
      <c r="F150" s="205" t="s">
        <v>918</v>
      </c>
      <c r="G150" s="36"/>
      <c r="H150" s="36"/>
      <c r="I150" s="206"/>
      <c r="J150" s="36"/>
      <c r="K150" s="36"/>
      <c r="L150" s="39"/>
      <c r="M150" s="207"/>
      <c r="N150" s="208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157</v>
      </c>
      <c r="AU150" s="17" t="s">
        <v>80</v>
      </c>
    </row>
    <row r="151" spans="1:65" s="2" customFormat="1" ht="24.2" customHeight="1">
      <c r="A151" s="34"/>
      <c r="B151" s="35"/>
      <c r="C151" s="241" t="s">
        <v>295</v>
      </c>
      <c r="D151" s="241" t="s">
        <v>236</v>
      </c>
      <c r="E151" s="242" t="s">
        <v>920</v>
      </c>
      <c r="F151" s="243" t="s">
        <v>921</v>
      </c>
      <c r="G151" s="244" t="s">
        <v>200</v>
      </c>
      <c r="H151" s="245">
        <v>1</v>
      </c>
      <c r="I151" s="246"/>
      <c r="J151" s="247">
        <f>ROUND(I151*H151,2)</f>
        <v>0</v>
      </c>
      <c r="K151" s="243" t="s">
        <v>906</v>
      </c>
      <c r="L151" s="248"/>
      <c r="M151" s="249" t="s">
        <v>1</v>
      </c>
      <c r="N151" s="250" t="s">
        <v>37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893</v>
      </c>
      <c r="AT151" s="202" t="s">
        <v>236</v>
      </c>
      <c r="AU151" s="202" t="s">
        <v>80</v>
      </c>
      <c r="AY151" s="17" t="s">
        <v>147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80</v>
      </c>
      <c r="BK151" s="203">
        <f>ROUND(I151*H151,2)</f>
        <v>0</v>
      </c>
      <c r="BL151" s="17" t="s">
        <v>893</v>
      </c>
      <c r="BM151" s="202" t="s">
        <v>922</v>
      </c>
    </row>
    <row r="152" spans="1:65" s="2" customFormat="1" ht="19.5">
      <c r="A152" s="34"/>
      <c r="B152" s="35"/>
      <c r="C152" s="36"/>
      <c r="D152" s="204" t="s">
        <v>157</v>
      </c>
      <c r="E152" s="36"/>
      <c r="F152" s="205" t="s">
        <v>921</v>
      </c>
      <c r="G152" s="36"/>
      <c r="H152" s="36"/>
      <c r="I152" s="206"/>
      <c r="J152" s="36"/>
      <c r="K152" s="36"/>
      <c r="L152" s="39"/>
      <c r="M152" s="207"/>
      <c r="N152" s="208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157</v>
      </c>
      <c r="AU152" s="17" t="s">
        <v>80</v>
      </c>
    </row>
    <row r="153" spans="1:65" s="2" customFormat="1" ht="24.2" customHeight="1">
      <c r="A153" s="34"/>
      <c r="B153" s="35"/>
      <c r="C153" s="241" t="s">
        <v>310</v>
      </c>
      <c r="D153" s="241" t="s">
        <v>236</v>
      </c>
      <c r="E153" s="242" t="s">
        <v>923</v>
      </c>
      <c r="F153" s="243" t="s">
        <v>924</v>
      </c>
      <c r="G153" s="244" t="s">
        <v>200</v>
      </c>
      <c r="H153" s="245">
        <v>58</v>
      </c>
      <c r="I153" s="246"/>
      <c r="J153" s="247">
        <f>ROUND(I153*H153,2)</f>
        <v>0</v>
      </c>
      <c r="K153" s="243" t="s">
        <v>925</v>
      </c>
      <c r="L153" s="248"/>
      <c r="M153" s="249" t="s">
        <v>1</v>
      </c>
      <c r="N153" s="250" t="s">
        <v>37</v>
      </c>
      <c r="O153" s="7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893</v>
      </c>
      <c r="AT153" s="202" t="s">
        <v>236</v>
      </c>
      <c r="AU153" s="202" t="s">
        <v>80</v>
      </c>
      <c r="AY153" s="17" t="s">
        <v>147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80</v>
      </c>
      <c r="BK153" s="203">
        <f>ROUND(I153*H153,2)</f>
        <v>0</v>
      </c>
      <c r="BL153" s="17" t="s">
        <v>893</v>
      </c>
      <c r="BM153" s="202" t="s">
        <v>926</v>
      </c>
    </row>
    <row r="154" spans="1:65" s="2" customFormat="1" ht="29.25">
      <c r="A154" s="34"/>
      <c r="B154" s="35"/>
      <c r="C154" s="36"/>
      <c r="D154" s="204" t="s">
        <v>157</v>
      </c>
      <c r="E154" s="36"/>
      <c r="F154" s="205" t="s">
        <v>927</v>
      </c>
      <c r="G154" s="36"/>
      <c r="H154" s="36"/>
      <c r="I154" s="206"/>
      <c r="J154" s="36"/>
      <c r="K154" s="36"/>
      <c r="L154" s="39"/>
      <c r="M154" s="207"/>
      <c r="N154" s="208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157</v>
      </c>
      <c r="AU154" s="17" t="s">
        <v>80</v>
      </c>
    </row>
    <row r="155" spans="1:65" s="2" customFormat="1" ht="37.9" customHeight="1">
      <c r="A155" s="34"/>
      <c r="B155" s="35"/>
      <c r="C155" s="241" t="s">
        <v>524</v>
      </c>
      <c r="D155" s="241" t="s">
        <v>236</v>
      </c>
      <c r="E155" s="242" t="s">
        <v>928</v>
      </c>
      <c r="F155" s="243" t="s">
        <v>929</v>
      </c>
      <c r="G155" s="244" t="s">
        <v>200</v>
      </c>
      <c r="H155" s="245">
        <v>1</v>
      </c>
      <c r="I155" s="246"/>
      <c r="J155" s="247">
        <f>ROUND(I155*H155,2)</f>
        <v>0</v>
      </c>
      <c r="K155" s="243" t="s">
        <v>906</v>
      </c>
      <c r="L155" s="248"/>
      <c r="M155" s="249" t="s">
        <v>1</v>
      </c>
      <c r="N155" s="250" t="s">
        <v>37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893</v>
      </c>
      <c r="AT155" s="202" t="s">
        <v>236</v>
      </c>
      <c r="AU155" s="202" t="s">
        <v>80</v>
      </c>
      <c r="AY155" s="17" t="s">
        <v>147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80</v>
      </c>
      <c r="BK155" s="203">
        <f>ROUND(I155*H155,2)</f>
        <v>0</v>
      </c>
      <c r="BL155" s="17" t="s">
        <v>893</v>
      </c>
      <c r="BM155" s="202" t="s">
        <v>930</v>
      </c>
    </row>
    <row r="156" spans="1:65" s="2" customFormat="1" ht="29.25">
      <c r="A156" s="34"/>
      <c r="B156" s="35"/>
      <c r="C156" s="36"/>
      <c r="D156" s="204" t="s">
        <v>157</v>
      </c>
      <c r="E156" s="36"/>
      <c r="F156" s="205" t="s">
        <v>929</v>
      </c>
      <c r="G156" s="36"/>
      <c r="H156" s="36"/>
      <c r="I156" s="206"/>
      <c r="J156" s="36"/>
      <c r="K156" s="36"/>
      <c r="L156" s="39"/>
      <c r="M156" s="207"/>
      <c r="N156" s="208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157</v>
      </c>
      <c r="AU156" s="17" t="s">
        <v>80</v>
      </c>
    </row>
    <row r="157" spans="1:65" s="12" customFormat="1" ht="25.9" customHeight="1">
      <c r="B157" s="175"/>
      <c r="C157" s="176"/>
      <c r="D157" s="177" t="s">
        <v>71</v>
      </c>
      <c r="E157" s="178" t="s">
        <v>931</v>
      </c>
      <c r="F157" s="178" t="s">
        <v>932</v>
      </c>
      <c r="G157" s="176"/>
      <c r="H157" s="176"/>
      <c r="I157" s="179"/>
      <c r="J157" s="180">
        <f>BK157</f>
        <v>0</v>
      </c>
      <c r="K157" s="176"/>
      <c r="L157" s="181"/>
      <c r="M157" s="182"/>
      <c r="N157" s="183"/>
      <c r="O157" s="183"/>
      <c r="P157" s="184">
        <f>SUM(P158:P175)</f>
        <v>0</v>
      </c>
      <c r="Q157" s="183"/>
      <c r="R157" s="184">
        <f>SUM(R158:R175)</f>
        <v>0</v>
      </c>
      <c r="S157" s="183"/>
      <c r="T157" s="185">
        <f>SUM(T158:T175)</f>
        <v>0</v>
      </c>
      <c r="AR157" s="186" t="s">
        <v>80</v>
      </c>
      <c r="AT157" s="187" t="s">
        <v>71</v>
      </c>
      <c r="AU157" s="187" t="s">
        <v>72</v>
      </c>
      <c r="AY157" s="186" t="s">
        <v>147</v>
      </c>
      <c r="BK157" s="188">
        <f>SUM(BK158:BK175)</f>
        <v>0</v>
      </c>
    </row>
    <row r="158" spans="1:65" s="2" customFormat="1" ht="24.2" customHeight="1">
      <c r="A158" s="34"/>
      <c r="B158" s="35"/>
      <c r="C158" s="191" t="s">
        <v>266</v>
      </c>
      <c r="D158" s="191" t="s">
        <v>150</v>
      </c>
      <c r="E158" s="192" t="s">
        <v>933</v>
      </c>
      <c r="F158" s="193" t="s">
        <v>934</v>
      </c>
      <c r="G158" s="194" t="s">
        <v>200</v>
      </c>
      <c r="H158" s="195">
        <v>1</v>
      </c>
      <c r="I158" s="196"/>
      <c r="J158" s="197">
        <f>ROUND(I158*H158,2)</f>
        <v>0</v>
      </c>
      <c r="K158" s="193" t="s">
        <v>906</v>
      </c>
      <c r="L158" s="39"/>
      <c r="M158" s="198" t="s">
        <v>1</v>
      </c>
      <c r="N158" s="199" t="s">
        <v>37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155</v>
      </c>
      <c r="AT158" s="202" t="s">
        <v>150</v>
      </c>
      <c r="AU158" s="202" t="s">
        <v>80</v>
      </c>
      <c r="AY158" s="17" t="s">
        <v>147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80</v>
      </c>
      <c r="BK158" s="203">
        <f>ROUND(I158*H158,2)</f>
        <v>0</v>
      </c>
      <c r="BL158" s="17" t="s">
        <v>155</v>
      </c>
      <c r="BM158" s="202" t="s">
        <v>935</v>
      </c>
    </row>
    <row r="159" spans="1:65" s="2" customFormat="1" ht="48.75">
      <c r="A159" s="34"/>
      <c r="B159" s="35"/>
      <c r="C159" s="36"/>
      <c r="D159" s="204" t="s">
        <v>157</v>
      </c>
      <c r="E159" s="36"/>
      <c r="F159" s="205" t="s">
        <v>936</v>
      </c>
      <c r="G159" s="36"/>
      <c r="H159" s="36"/>
      <c r="I159" s="206"/>
      <c r="J159" s="36"/>
      <c r="K159" s="36"/>
      <c r="L159" s="39"/>
      <c r="M159" s="207"/>
      <c r="N159" s="208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157</v>
      </c>
      <c r="AU159" s="17" t="s">
        <v>80</v>
      </c>
    </row>
    <row r="160" spans="1:65" s="2" customFormat="1" ht="37.9" customHeight="1">
      <c r="A160" s="34"/>
      <c r="B160" s="35"/>
      <c r="C160" s="191" t="s">
        <v>270</v>
      </c>
      <c r="D160" s="191" t="s">
        <v>150</v>
      </c>
      <c r="E160" s="192" t="s">
        <v>937</v>
      </c>
      <c r="F160" s="193" t="s">
        <v>938</v>
      </c>
      <c r="G160" s="194" t="s">
        <v>200</v>
      </c>
      <c r="H160" s="195">
        <v>13</v>
      </c>
      <c r="I160" s="196"/>
      <c r="J160" s="197">
        <f>ROUND(I160*H160,2)</f>
        <v>0</v>
      </c>
      <c r="K160" s="193" t="s">
        <v>925</v>
      </c>
      <c r="L160" s="39"/>
      <c r="M160" s="198" t="s">
        <v>1</v>
      </c>
      <c r="N160" s="199" t="s">
        <v>37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155</v>
      </c>
      <c r="AT160" s="202" t="s">
        <v>150</v>
      </c>
      <c r="AU160" s="202" t="s">
        <v>80</v>
      </c>
      <c r="AY160" s="17" t="s">
        <v>147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80</v>
      </c>
      <c r="BK160" s="203">
        <f>ROUND(I160*H160,2)</f>
        <v>0</v>
      </c>
      <c r="BL160" s="17" t="s">
        <v>155</v>
      </c>
      <c r="BM160" s="202" t="s">
        <v>939</v>
      </c>
    </row>
    <row r="161" spans="1:65" s="2" customFormat="1" ht="29.25">
      <c r="A161" s="34"/>
      <c r="B161" s="35"/>
      <c r="C161" s="36"/>
      <c r="D161" s="204" t="s">
        <v>157</v>
      </c>
      <c r="E161" s="36"/>
      <c r="F161" s="205" t="s">
        <v>940</v>
      </c>
      <c r="G161" s="36"/>
      <c r="H161" s="36"/>
      <c r="I161" s="206"/>
      <c r="J161" s="36"/>
      <c r="K161" s="36"/>
      <c r="L161" s="39"/>
      <c r="M161" s="207"/>
      <c r="N161" s="20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157</v>
      </c>
      <c r="AU161" s="17" t="s">
        <v>80</v>
      </c>
    </row>
    <row r="162" spans="1:65" s="2" customFormat="1" ht="49.15" customHeight="1">
      <c r="A162" s="34"/>
      <c r="B162" s="35"/>
      <c r="C162" s="191" t="s">
        <v>275</v>
      </c>
      <c r="D162" s="191" t="s">
        <v>150</v>
      </c>
      <c r="E162" s="192" t="s">
        <v>941</v>
      </c>
      <c r="F162" s="193" t="s">
        <v>942</v>
      </c>
      <c r="G162" s="194" t="s">
        <v>200</v>
      </c>
      <c r="H162" s="195">
        <v>3</v>
      </c>
      <c r="I162" s="196"/>
      <c r="J162" s="197">
        <f>ROUND(I162*H162,2)</f>
        <v>0</v>
      </c>
      <c r="K162" s="193" t="s">
        <v>925</v>
      </c>
      <c r="L162" s="39"/>
      <c r="M162" s="198" t="s">
        <v>1</v>
      </c>
      <c r="N162" s="199" t="s">
        <v>37</v>
      </c>
      <c r="O162" s="7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155</v>
      </c>
      <c r="AT162" s="202" t="s">
        <v>150</v>
      </c>
      <c r="AU162" s="202" t="s">
        <v>80</v>
      </c>
      <c r="AY162" s="17" t="s">
        <v>147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80</v>
      </c>
      <c r="BK162" s="203">
        <f>ROUND(I162*H162,2)</f>
        <v>0</v>
      </c>
      <c r="BL162" s="17" t="s">
        <v>155</v>
      </c>
      <c r="BM162" s="202" t="s">
        <v>943</v>
      </c>
    </row>
    <row r="163" spans="1:65" s="2" customFormat="1" ht="29.25">
      <c r="A163" s="34"/>
      <c r="B163" s="35"/>
      <c r="C163" s="36"/>
      <c r="D163" s="204" t="s">
        <v>157</v>
      </c>
      <c r="E163" s="36"/>
      <c r="F163" s="205" t="s">
        <v>944</v>
      </c>
      <c r="G163" s="36"/>
      <c r="H163" s="36"/>
      <c r="I163" s="206"/>
      <c r="J163" s="36"/>
      <c r="K163" s="36"/>
      <c r="L163" s="39"/>
      <c r="M163" s="207"/>
      <c r="N163" s="208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157</v>
      </c>
      <c r="AU163" s="17" t="s">
        <v>80</v>
      </c>
    </row>
    <row r="164" spans="1:65" s="2" customFormat="1" ht="37.9" customHeight="1">
      <c r="A164" s="34"/>
      <c r="B164" s="35"/>
      <c r="C164" s="191" t="s">
        <v>280</v>
      </c>
      <c r="D164" s="191" t="s">
        <v>150</v>
      </c>
      <c r="E164" s="192" t="s">
        <v>945</v>
      </c>
      <c r="F164" s="193" t="s">
        <v>946</v>
      </c>
      <c r="G164" s="194" t="s">
        <v>200</v>
      </c>
      <c r="H164" s="195">
        <v>34</v>
      </c>
      <c r="I164" s="196"/>
      <c r="J164" s="197">
        <f>ROUND(I164*H164,2)</f>
        <v>0</v>
      </c>
      <c r="K164" s="193" t="s">
        <v>925</v>
      </c>
      <c r="L164" s="39"/>
      <c r="M164" s="198" t="s">
        <v>1</v>
      </c>
      <c r="N164" s="199" t="s">
        <v>37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155</v>
      </c>
      <c r="AT164" s="202" t="s">
        <v>150</v>
      </c>
      <c r="AU164" s="202" t="s">
        <v>80</v>
      </c>
      <c r="AY164" s="17" t="s">
        <v>147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80</v>
      </c>
      <c r="BK164" s="203">
        <f>ROUND(I164*H164,2)</f>
        <v>0</v>
      </c>
      <c r="BL164" s="17" t="s">
        <v>155</v>
      </c>
      <c r="BM164" s="202" t="s">
        <v>947</v>
      </c>
    </row>
    <row r="165" spans="1:65" s="2" customFormat="1" ht="29.25">
      <c r="A165" s="34"/>
      <c r="B165" s="35"/>
      <c r="C165" s="36"/>
      <c r="D165" s="204" t="s">
        <v>157</v>
      </c>
      <c r="E165" s="36"/>
      <c r="F165" s="205" t="s">
        <v>948</v>
      </c>
      <c r="G165" s="36"/>
      <c r="H165" s="36"/>
      <c r="I165" s="206"/>
      <c r="J165" s="36"/>
      <c r="K165" s="36"/>
      <c r="L165" s="39"/>
      <c r="M165" s="207"/>
      <c r="N165" s="208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157</v>
      </c>
      <c r="AU165" s="17" t="s">
        <v>80</v>
      </c>
    </row>
    <row r="166" spans="1:65" s="2" customFormat="1" ht="24.2" customHeight="1">
      <c r="A166" s="34"/>
      <c r="B166" s="35"/>
      <c r="C166" s="191" t="s">
        <v>285</v>
      </c>
      <c r="D166" s="191" t="s">
        <v>150</v>
      </c>
      <c r="E166" s="192" t="s">
        <v>949</v>
      </c>
      <c r="F166" s="193" t="s">
        <v>950</v>
      </c>
      <c r="G166" s="194" t="s">
        <v>200</v>
      </c>
      <c r="H166" s="195">
        <v>7</v>
      </c>
      <c r="I166" s="196"/>
      <c r="J166" s="197">
        <f>ROUND(I166*H166,2)</f>
        <v>0</v>
      </c>
      <c r="K166" s="193" t="s">
        <v>925</v>
      </c>
      <c r="L166" s="39"/>
      <c r="M166" s="198" t="s">
        <v>1</v>
      </c>
      <c r="N166" s="199" t="s">
        <v>37</v>
      </c>
      <c r="O166" s="71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155</v>
      </c>
      <c r="AT166" s="202" t="s">
        <v>150</v>
      </c>
      <c r="AU166" s="202" t="s">
        <v>80</v>
      </c>
      <c r="AY166" s="17" t="s">
        <v>147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80</v>
      </c>
      <c r="BK166" s="203">
        <f>ROUND(I166*H166,2)</f>
        <v>0</v>
      </c>
      <c r="BL166" s="17" t="s">
        <v>155</v>
      </c>
      <c r="BM166" s="202" t="s">
        <v>951</v>
      </c>
    </row>
    <row r="167" spans="1:65" s="2" customFormat="1" ht="19.5">
      <c r="A167" s="34"/>
      <c r="B167" s="35"/>
      <c r="C167" s="36"/>
      <c r="D167" s="204" t="s">
        <v>157</v>
      </c>
      <c r="E167" s="36"/>
      <c r="F167" s="205" t="s">
        <v>952</v>
      </c>
      <c r="G167" s="36"/>
      <c r="H167" s="36"/>
      <c r="I167" s="206"/>
      <c r="J167" s="36"/>
      <c r="K167" s="36"/>
      <c r="L167" s="39"/>
      <c r="M167" s="207"/>
      <c r="N167" s="208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157</v>
      </c>
      <c r="AU167" s="17" t="s">
        <v>80</v>
      </c>
    </row>
    <row r="168" spans="1:65" s="2" customFormat="1" ht="24.2" customHeight="1">
      <c r="A168" s="34"/>
      <c r="B168" s="35"/>
      <c r="C168" s="191" t="s">
        <v>396</v>
      </c>
      <c r="D168" s="191" t="s">
        <v>150</v>
      </c>
      <c r="E168" s="192" t="s">
        <v>953</v>
      </c>
      <c r="F168" s="193" t="s">
        <v>954</v>
      </c>
      <c r="G168" s="194" t="s">
        <v>200</v>
      </c>
      <c r="H168" s="195">
        <v>58</v>
      </c>
      <c r="I168" s="196"/>
      <c r="J168" s="197">
        <f>ROUND(I168*H168,2)</f>
        <v>0</v>
      </c>
      <c r="K168" s="193" t="s">
        <v>925</v>
      </c>
      <c r="L168" s="39"/>
      <c r="M168" s="198" t="s">
        <v>1</v>
      </c>
      <c r="N168" s="199" t="s">
        <v>37</v>
      </c>
      <c r="O168" s="7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155</v>
      </c>
      <c r="AT168" s="202" t="s">
        <v>150</v>
      </c>
      <c r="AU168" s="202" t="s">
        <v>80</v>
      </c>
      <c r="AY168" s="17" t="s">
        <v>147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80</v>
      </c>
      <c r="BK168" s="203">
        <f>ROUND(I168*H168,2)</f>
        <v>0</v>
      </c>
      <c r="BL168" s="17" t="s">
        <v>155</v>
      </c>
      <c r="BM168" s="202" t="s">
        <v>955</v>
      </c>
    </row>
    <row r="169" spans="1:65" s="2" customFormat="1" ht="19.5">
      <c r="A169" s="34"/>
      <c r="B169" s="35"/>
      <c r="C169" s="36"/>
      <c r="D169" s="204" t="s">
        <v>157</v>
      </c>
      <c r="E169" s="36"/>
      <c r="F169" s="205" t="s">
        <v>956</v>
      </c>
      <c r="G169" s="36"/>
      <c r="H169" s="36"/>
      <c r="I169" s="206"/>
      <c r="J169" s="36"/>
      <c r="K169" s="36"/>
      <c r="L169" s="39"/>
      <c r="M169" s="207"/>
      <c r="N169" s="208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157</v>
      </c>
      <c r="AU169" s="17" t="s">
        <v>80</v>
      </c>
    </row>
    <row r="170" spans="1:65" s="2" customFormat="1" ht="24.2" customHeight="1">
      <c r="A170" s="34"/>
      <c r="B170" s="35"/>
      <c r="C170" s="191" t="s">
        <v>957</v>
      </c>
      <c r="D170" s="191" t="s">
        <v>150</v>
      </c>
      <c r="E170" s="192" t="s">
        <v>958</v>
      </c>
      <c r="F170" s="193" t="s">
        <v>959</v>
      </c>
      <c r="G170" s="194" t="s">
        <v>200</v>
      </c>
      <c r="H170" s="195">
        <v>5</v>
      </c>
      <c r="I170" s="196"/>
      <c r="J170" s="197">
        <f>ROUND(I170*H170,2)</f>
        <v>0</v>
      </c>
      <c r="K170" s="193" t="s">
        <v>906</v>
      </c>
      <c r="L170" s="39"/>
      <c r="M170" s="198" t="s">
        <v>1</v>
      </c>
      <c r="N170" s="199" t="s">
        <v>37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155</v>
      </c>
      <c r="AT170" s="202" t="s">
        <v>150</v>
      </c>
      <c r="AU170" s="202" t="s">
        <v>80</v>
      </c>
      <c r="AY170" s="17" t="s">
        <v>147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80</v>
      </c>
      <c r="BK170" s="203">
        <f>ROUND(I170*H170,2)</f>
        <v>0</v>
      </c>
      <c r="BL170" s="17" t="s">
        <v>155</v>
      </c>
      <c r="BM170" s="202" t="s">
        <v>960</v>
      </c>
    </row>
    <row r="171" spans="1:65" s="2" customFormat="1" ht="19.5">
      <c r="A171" s="34"/>
      <c r="B171" s="35"/>
      <c r="C171" s="36"/>
      <c r="D171" s="204" t="s">
        <v>157</v>
      </c>
      <c r="E171" s="36"/>
      <c r="F171" s="205" t="s">
        <v>961</v>
      </c>
      <c r="G171" s="36"/>
      <c r="H171" s="36"/>
      <c r="I171" s="206"/>
      <c r="J171" s="36"/>
      <c r="K171" s="36"/>
      <c r="L171" s="39"/>
      <c r="M171" s="207"/>
      <c r="N171" s="208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157</v>
      </c>
      <c r="AU171" s="17" t="s">
        <v>80</v>
      </c>
    </row>
    <row r="172" spans="1:65" s="2" customFormat="1" ht="24.2" customHeight="1">
      <c r="A172" s="34"/>
      <c r="B172" s="35"/>
      <c r="C172" s="191" t="s">
        <v>518</v>
      </c>
      <c r="D172" s="191" t="s">
        <v>150</v>
      </c>
      <c r="E172" s="192" t="s">
        <v>962</v>
      </c>
      <c r="F172" s="193" t="s">
        <v>963</v>
      </c>
      <c r="G172" s="194" t="s">
        <v>200</v>
      </c>
      <c r="H172" s="195">
        <v>31</v>
      </c>
      <c r="I172" s="196"/>
      <c r="J172" s="197">
        <f>ROUND(I172*H172,2)</f>
        <v>0</v>
      </c>
      <c r="K172" s="193" t="s">
        <v>906</v>
      </c>
      <c r="L172" s="39"/>
      <c r="M172" s="198" t="s">
        <v>1</v>
      </c>
      <c r="N172" s="199" t="s">
        <v>37</v>
      </c>
      <c r="O172" s="71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2" t="s">
        <v>155</v>
      </c>
      <c r="AT172" s="202" t="s">
        <v>150</v>
      </c>
      <c r="AU172" s="202" t="s">
        <v>80</v>
      </c>
      <c r="AY172" s="17" t="s">
        <v>147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80</v>
      </c>
      <c r="BK172" s="203">
        <f>ROUND(I172*H172,2)</f>
        <v>0</v>
      </c>
      <c r="BL172" s="17" t="s">
        <v>155</v>
      </c>
      <c r="BM172" s="202" t="s">
        <v>964</v>
      </c>
    </row>
    <row r="173" spans="1:65" s="2" customFormat="1" ht="39">
      <c r="A173" s="34"/>
      <c r="B173" s="35"/>
      <c r="C173" s="36"/>
      <c r="D173" s="204" t="s">
        <v>157</v>
      </c>
      <c r="E173" s="36"/>
      <c r="F173" s="205" t="s">
        <v>965</v>
      </c>
      <c r="G173" s="36"/>
      <c r="H173" s="36"/>
      <c r="I173" s="206"/>
      <c r="J173" s="36"/>
      <c r="K173" s="36"/>
      <c r="L173" s="39"/>
      <c r="M173" s="207"/>
      <c r="N173" s="208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157</v>
      </c>
      <c r="AU173" s="17" t="s">
        <v>80</v>
      </c>
    </row>
    <row r="174" spans="1:65" s="2" customFormat="1" ht="24.2" customHeight="1">
      <c r="A174" s="34"/>
      <c r="B174" s="35"/>
      <c r="C174" s="191" t="s">
        <v>531</v>
      </c>
      <c r="D174" s="191" t="s">
        <v>150</v>
      </c>
      <c r="E174" s="192" t="s">
        <v>966</v>
      </c>
      <c r="F174" s="193" t="s">
        <v>967</v>
      </c>
      <c r="G174" s="194" t="s">
        <v>200</v>
      </c>
      <c r="H174" s="195">
        <v>1</v>
      </c>
      <c r="I174" s="196"/>
      <c r="J174" s="197">
        <f>ROUND(I174*H174,2)</f>
        <v>0</v>
      </c>
      <c r="K174" s="193" t="s">
        <v>906</v>
      </c>
      <c r="L174" s="39"/>
      <c r="M174" s="198" t="s">
        <v>1</v>
      </c>
      <c r="N174" s="199" t="s">
        <v>37</v>
      </c>
      <c r="O174" s="7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155</v>
      </c>
      <c r="AT174" s="202" t="s">
        <v>150</v>
      </c>
      <c r="AU174" s="202" t="s">
        <v>80</v>
      </c>
      <c r="AY174" s="17" t="s">
        <v>147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80</v>
      </c>
      <c r="BK174" s="203">
        <f>ROUND(I174*H174,2)</f>
        <v>0</v>
      </c>
      <c r="BL174" s="17" t="s">
        <v>155</v>
      </c>
      <c r="BM174" s="202" t="s">
        <v>968</v>
      </c>
    </row>
    <row r="175" spans="1:65" s="2" customFormat="1" ht="29.25">
      <c r="A175" s="34"/>
      <c r="B175" s="35"/>
      <c r="C175" s="36"/>
      <c r="D175" s="204" t="s">
        <v>157</v>
      </c>
      <c r="E175" s="36"/>
      <c r="F175" s="205" t="s">
        <v>969</v>
      </c>
      <c r="G175" s="36"/>
      <c r="H175" s="36"/>
      <c r="I175" s="206"/>
      <c r="J175" s="36"/>
      <c r="K175" s="36"/>
      <c r="L175" s="39"/>
      <c r="M175" s="207"/>
      <c r="N175" s="208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157</v>
      </c>
      <c r="AU175" s="17" t="s">
        <v>80</v>
      </c>
    </row>
    <row r="176" spans="1:65" s="12" customFormat="1" ht="25.9" customHeight="1">
      <c r="B176" s="175"/>
      <c r="C176" s="176"/>
      <c r="D176" s="177" t="s">
        <v>71</v>
      </c>
      <c r="E176" s="178" t="s">
        <v>970</v>
      </c>
      <c r="F176" s="178" t="s">
        <v>971</v>
      </c>
      <c r="G176" s="176"/>
      <c r="H176" s="176"/>
      <c r="I176" s="179"/>
      <c r="J176" s="180">
        <f>BK176</f>
        <v>0</v>
      </c>
      <c r="K176" s="176"/>
      <c r="L176" s="181"/>
      <c r="M176" s="182"/>
      <c r="N176" s="183"/>
      <c r="O176" s="183"/>
      <c r="P176" s="184">
        <f>P177+SUM(P178:P195)</f>
        <v>0</v>
      </c>
      <c r="Q176" s="183"/>
      <c r="R176" s="184">
        <f>R177+SUM(R178:R195)</f>
        <v>0</v>
      </c>
      <c r="S176" s="183"/>
      <c r="T176" s="185">
        <f>T177+SUM(T178:T195)</f>
        <v>0</v>
      </c>
      <c r="AR176" s="186" t="s">
        <v>80</v>
      </c>
      <c r="AT176" s="187" t="s">
        <v>71</v>
      </c>
      <c r="AU176" s="187" t="s">
        <v>72</v>
      </c>
      <c r="AY176" s="186" t="s">
        <v>147</v>
      </c>
      <c r="BK176" s="188">
        <f>BK177+SUM(BK178:BK195)</f>
        <v>0</v>
      </c>
    </row>
    <row r="177" spans="1:65" s="2" customFormat="1" ht="24.2" customHeight="1">
      <c r="A177" s="34"/>
      <c r="B177" s="35"/>
      <c r="C177" s="241" t="s">
        <v>403</v>
      </c>
      <c r="D177" s="241" t="s">
        <v>236</v>
      </c>
      <c r="E177" s="242" t="s">
        <v>972</v>
      </c>
      <c r="F177" s="243" t="s">
        <v>973</v>
      </c>
      <c r="G177" s="244" t="s">
        <v>217</v>
      </c>
      <c r="H177" s="245">
        <v>45</v>
      </c>
      <c r="I177" s="246"/>
      <c r="J177" s="247">
        <f>ROUND(I177*H177,2)</f>
        <v>0</v>
      </c>
      <c r="K177" s="243" t="s">
        <v>906</v>
      </c>
      <c r="L177" s="248"/>
      <c r="M177" s="249" t="s">
        <v>1</v>
      </c>
      <c r="N177" s="250" t="s">
        <v>37</v>
      </c>
      <c r="O177" s="7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893</v>
      </c>
      <c r="AT177" s="202" t="s">
        <v>236</v>
      </c>
      <c r="AU177" s="202" t="s">
        <v>80</v>
      </c>
      <c r="AY177" s="17" t="s">
        <v>147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80</v>
      </c>
      <c r="BK177" s="203">
        <f>ROUND(I177*H177,2)</f>
        <v>0</v>
      </c>
      <c r="BL177" s="17" t="s">
        <v>893</v>
      </c>
      <c r="BM177" s="202" t="s">
        <v>974</v>
      </c>
    </row>
    <row r="178" spans="1:65" s="2" customFormat="1" ht="19.5">
      <c r="A178" s="34"/>
      <c r="B178" s="35"/>
      <c r="C178" s="36"/>
      <c r="D178" s="204" t="s">
        <v>157</v>
      </c>
      <c r="E178" s="36"/>
      <c r="F178" s="205" t="s">
        <v>973</v>
      </c>
      <c r="G178" s="36"/>
      <c r="H178" s="36"/>
      <c r="I178" s="206"/>
      <c r="J178" s="36"/>
      <c r="K178" s="36"/>
      <c r="L178" s="39"/>
      <c r="M178" s="207"/>
      <c r="N178" s="208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157</v>
      </c>
      <c r="AU178" s="17" t="s">
        <v>80</v>
      </c>
    </row>
    <row r="179" spans="1:65" s="2" customFormat="1" ht="24.2" customHeight="1">
      <c r="A179" s="34"/>
      <c r="B179" s="35"/>
      <c r="C179" s="241" t="s">
        <v>410</v>
      </c>
      <c r="D179" s="241" t="s">
        <v>236</v>
      </c>
      <c r="E179" s="242" t="s">
        <v>975</v>
      </c>
      <c r="F179" s="243" t="s">
        <v>976</v>
      </c>
      <c r="G179" s="244" t="s">
        <v>217</v>
      </c>
      <c r="H179" s="245">
        <v>424</v>
      </c>
      <c r="I179" s="246"/>
      <c r="J179" s="247">
        <f>ROUND(I179*H179,2)</f>
        <v>0</v>
      </c>
      <c r="K179" s="243" t="s">
        <v>925</v>
      </c>
      <c r="L179" s="248"/>
      <c r="M179" s="249" t="s">
        <v>1</v>
      </c>
      <c r="N179" s="250" t="s">
        <v>37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893</v>
      </c>
      <c r="AT179" s="202" t="s">
        <v>236</v>
      </c>
      <c r="AU179" s="202" t="s">
        <v>80</v>
      </c>
      <c r="AY179" s="17" t="s">
        <v>147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80</v>
      </c>
      <c r="BK179" s="203">
        <f>ROUND(I179*H179,2)</f>
        <v>0</v>
      </c>
      <c r="BL179" s="17" t="s">
        <v>893</v>
      </c>
      <c r="BM179" s="202" t="s">
        <v>977</v>
      </c>
    </row>
    <row r="180" spans="1:65" s="2" customFormat="1" ht="19.5">
      <c r="A180" s="34"/>
      <c r="B180" s="35"/>
      <c r="C180" s="36"/>
      <c r="D180" s="204" t="s">
        <v>157</v>
      </c>
      <c r="E180" s="36"/>
      <c r="F180" s="205" t="s">
        <v>978</v>
      </c>
      <c r="G180" s="36"/>
      <c r="H180" s="36"/>
      <c r="I180" s="206"/>
      <c r="J180" s="36"/>
      <c r="K180" s="36"/>
      <c r="L180" s="39"/>
      <c r="M180" s="207"/>
      <c r="N180" s="208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157</v>
      </c>
      <c r="AU180" s="17" t="s">
        <v>80</v>
      </c>
    </row>
    <row r="181" spans="1:65" s="2" customFormat="1" ht="24.2" customHeight="1">
      <c r="A181" s="34"/>
      <c r="B181" s="35"/>
      <c r="C181" s="241" t="s">
        <v>414</v>
      </c>
      <c r="D181" s="241" t="s">
        <v>236</v>
      </c>
      <c r="E181" s="242" t="s">
        <v>979</v>
      </c>
      <c r="F181" s="243" t="s">
        <v>980</v>
      </c>
      <c r="G181" s="244" t="s">
        <v>217</v>
      </c>
      <c r="H181" s="245">
        <v>228</v>
      </c>
      <c r="I181" s="246"/>
      <c r="J181" s="247">
        <f>ROUND(I181*H181,2)</f>
        <v>0</v>
      </c>
      <c r="K181" s="243" t="s">
        <v>925</v>
      </c>
      <c r="L181" s="248"/>
      <c r="M181" s="249" t="s">
        <v>1</v>
      </c>
      <c r="N181" s="250" t="s">
        <v>37</v>
      </c>
      <c r="O181" s="7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893</v>
      </c>
      <c r="AT181" s="202" t="s">
        <v>236</v>
      </c>
      <c r="AU181" s="202" t="s">
        <v>80</v>
      </c>
      <c r="AY181" s="17" t="s">
        <v>147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80</v>
      </c>
      <c r="BK181" s="203">
        <f>ROUND(I181*H181,2)</f>
        <v>0</v>
      </c>
      <c r="BL181" s="17" t="s">
        <v>893</v>
      </c>
      <c r="BM181" s="202" t="s">
        <v>981</v>
      </c>
    </row>
    <row r="182" spans="1:65" s="2" customFormat="1" ht="19.5">
      <c r="A182" s="34"/>
      <c r="B182" s="35"/>
      <c r="C182" s="36"/>
      <c r="D182" s="204" t="s">
        <v>157</v>
      </c>
      <c r="E182" s="36"/>
      <c r="F182" s="205" t="s">
        <v>982</v>
      </c>
      <c r="G182" s="36"/>
      <c r="H182" s="36"/>
      <c r="I182" s="206"/>
      <c r="J182" s="36"/>
      <c r="K182" s="36"/>
      <c r="L182" s="39"/>
      <c r="M182" s="207"/>
      <c r="N182" s="208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157</v>
      </c>
      <c r="AU182" s="17" t="s">
        <v>80</v>
      </c>
    </row>
    <row r="183" spans="1:65" s="2" customFormat="1" ht="24.2" customHeight="1">
      <c r="A183" s="34"/>
      <c r="B183" s="35"/>
      <c r="C183" s="241" t="s">
        <v>348</v>
      </c>
      <c r="D183" s="241" t="s">
        <v>236</v>
      </c>
      <c r="E183" s="242" t="s">
        <v>983</v>
      </c>
      <c r="F183" s="243" t="s">
        <v>984</v>
      </c>
      <c r="G183" s="244" t="s">
        <v>217</v>
      </c>
      <c r="H183" s="245">
        <v>16</v>
      </c>
      <c r="I183" s="246"/>
      <c r="J183" s="247">
        <f>ROUND(I183*H183,2)</f>
        <v>0</v>
      </c>
      <c r="K183" s="243" t="s">
        <v>906</v>
      </c>
      <c r="L183" s="248"/>
      <c r="M183" s="249" t="s">
        <v>1</v>
      </c>
      <c r="N183" s="250" t="s">
        <v>37</v>
      </c>
      <c r="O183" s="7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893</v>
      </c>
      <c r="AT183" s="202" t="s">
        <v>236</v>
      </c>
      <c r="AU183" s="202" t="s">
        <v>80</v>
      </c>
      <c r="AY183" s="17" t="s">
        <v>147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80</v>
      </c>
      <c r="BK183" s="203">
        <f>ROUND(I183*H183,2)</f>
        <v>0</v>
      </c>
      <c r="BL183" s="17" t="s">
        <v>893</v>
      </c>
      <c r="BM183" s="202" t="s">
        <v>985</v>
      </c>
    </row>
    <row r="184" spans="1:65" s="2" customFormat="1" ht="19.5">
      <c r="A184" s="34"/>
      <c r="B184" s="35"/>
      <c r="C184" s="36"/>
      <c r="D184" s="204" t="s">
        <v>157</v>
      </c>
      <c r="E184" s="36"/>
      <c r="F184" s="205" t="s">
        <v>984</v>
      </c>
      <c r="G184" s="36"/>
      <c r="H184" s="36"/>
      <c r="I184" s="206"/>
      <c r="J184" s="36"/>
      <c r="K184" s="36"/>
      <c r="L184" s="39"/>
      <c r="M184" s="207"/>
      <c r="N184" s="208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157</v>
      </c>
      <c r="AU184" s="17" t="s">
        <v>80</v>
      </c>
    </row>
    <row r="185" spans="1:65" s="2" customFormat="1" ht="24.2" customHeight="1">
      <c r="A185" s="34"/>
      <c r="B185" s="35"/>
      <c r="C185" s="241" t="s">
        <v>356</v>
      </c>
      <c r="D185" s="241" t="s">
        <v>236</v>
      </c>
      <c r="E185" s="242" t="s">
        <v>986</v>
      </c>
      <c r="F185" s="243" t="s">
        <v>987</v>
      </c>
      <c r="G185" s="244" t="s">
        <v>217</v>
      </c>
      <c r="H185" s="245">
        <v>45</v>
      </c>
      <c r="I185" s="246"/>
      <c r="J185" s="247">
        <f>ROUND(I185*H185,2)</f>
        <v>0</v>
      </c>
      <c r="K185" s="243" t="s">
        <v>906</v>
      </c>
      <c r="L185" s="248"/>
      <c r="M185" s="249" t="s">
        <v>1</v>
      </c>
      <c r="N185" s="250" t="s">
        <v>37</v>
      </c>
      <c r="O185" s="71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893</v>
      </c>
      <c r="AT185" s="202" t="s">
        <v>236</v>
      </c>
      <c r="AU185" s="202" t="s">
        <v>80</v>
      </c>
      <c r="AY185" s="17" t="s">
        <v>147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80</v>
      </c>
      <c r="BK185" s="203">
        <f>ROUND(I185*H185,2)</f>
        <v>0</v>
      </c>
      <c r="BL185" s="17" t="s">
        <v>893</v>
      </c>
      <c r="BM185" s="202" t="s">
        <v>988</v>
      </c>
    </row>
    <row r="186" spans="1:65" s="2" customFormat="1" ht="19.5">
      <c r="A186" s="34"/>
      <c r="B186" s="35"/>
      <c r="C186" s="36"/>
      <c r="D186" s="204" t="s">
        <v>157</v>
      </c>
      <c r="E186" s="36"/>
      <c r="F186" s="205" t="s">
        <v>987</v>
      </c>
      <c r="G186" s="36"/>
      <c r="H186" s="36"/>
      <c r="I186" s="206"/>
      <c r="J186" s="36"/>
      <c r="K186" s="36"/>
      <c r="L186" s="39"/>
      <c r="M186" s="207"/>
      <c r="N186" s="208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157</v>
      </c>
      <c r="AU186" s="17" t="s">
        <v>80</v>
      </c>
    </row>
    <row r="187" spans="1:65" s="2" customFormat="1" ht="24.2" customHeight="1">
      <c r="A187" s="34"/>
      <c r="B187" s="35"/>
      <c r="C187" s="241" t="s">
        <v>364</v>
      </c>
      <c r="D187" s="241" t="s">
        <v>236</v>
      </c>
      <c r="E187" s="242" t="s">
        <v>989</v>
      </c>
      <c r="F187" s="243" t="s">
        <v>990</v>
      </c>
      <c r="G187" s="244" t="s">
        <v>217</v>
      </c>
      <c r="H187" s="245">
        <v>10</v>
      </c>
      <c r="I187" s="246"/>
      <c r="J187" s="247">
        <f>ROUND(I187*H187,2)</f>
        <v>0</v>
      </c>
      <c r="K187" s="243" t="s">
        <v>906</v>
      </c>
      <c r="L187" s="248"/>
      <c r="M187" s="249" t="s">
        <v>1</v>
      </c>
      <c r="N187" s="250" t="s">
        <v>37</v>
      </c>
      <c r="O187" s="71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893</v>
      </c>
      <c r="AT187" s="202" t="s">
        <v>236</v>
      </c>
      <c r="AU187" s="202" t="s">
        <v>80</v>
      </c>
      <c r="AY187" s="17" t="s">
        <v>147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80</v>
      </c>
      <c r="BK187" s="203">
        <f>ROUND(I187*H187,2)</f>
        <v>0</v>
      </c>
      <c r="BL187" s="17" t="s">
        <v>893</v>
      </c>
      <c r="BM187" s="202" t="s">
        <v>991</v>
      </c>
    </row>
    <row r="188" spans="1:65" s="2" customFormat="1" ht="19.5">
      <c r="A188" s="34"/>
      <c r="B188" s="35"/>
      <c r="C188" s="36"/>
      <c r="D188" s="204" t="s">
        <v>157</v>
      </c>
      <c r="E188" s="36"/>
      <c r="F188" s="205" t="s">
        <v>990</v>
      </c>
      <c r="G188" s="36"/>
      <c r="H188" s="36"/>
      <c r="I188" s="206"/>
      <c r="J188" s="36"/>
      <c r="K188" s="36"/>
      <c r="L188" s="39"/>
      <c r="M188" s="207"/>
      <c r="N188" s="208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157</v>
      </c>
      <c r="AU188" s="17" t="s">
        <v>80</v>
      </c>
    </row>
    <row r="189" spans="1:65" s="2" customFormat="1" ht="24.2" customHeight="1">
      <c r="A189" s="34"/>
      <c r="B189" s="35"/>
      <c r="C189" s="191" t="s">
        <v>371</v>
      </c>
      <c r="D189" s="191" t="s">
        <v>150</v>
      </c>
      <c r="E189" s="192" t="s">
        <v>992</v>
      </c>
      <c r="F189" s="193" t="s">
        <v>993</v>
      </c>
      <c r="G189" s="194" t="s">
        <v>217</v>
      </c>
      <c r="H189" s="195">
        <v>55</v>
      </c>
      <c r="I189" s="196"/>
      <c r="J189" s="197">
        <f>ROUND(I189*H189,2)</f>
        <v>0</v>
      </c>
      <c r="K189" s="193" t="s">
        <v>906</v>
      </c>
      <c r="L189" s="39"/>
      <c r="M189" s="198" t="s">
        <v>1</v>
      </c>
      <c r="N189" s="199" t="s">
        <v>37</v>
      </c>
      <c r="O189" s="71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502</v>
      </c>
      <c r="AT189" s="202" t="s">
        <v>150</v>
      </c>
      <c r="AU189" s="202" t="s">
        <v>80</v>
      </c>
      <c r="AY189" s="17" t="s">
        <v>147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80</v>
      </c>
      <c r="BK189" s="203">
        <f>ROUND(I189*H189,2)</f>
        <v>0</v>
      </c>
      <c r="BL189" s="17" t="s">
        <v>502</v>
      </c>
      <c r="BM189" s="202" t="s">
        <v>994</v>
      </c>
    </row>
    <row r="190" spans="1:65" s="2" customFormat="1" ht="19.5">
      <c r="A190" s="34"/>
      <c r="B190" s="35"/>
      <c r="C190" s="36"/>
      <c r="D190" s="204" t="s">
        <v>157</v>
      </c>
      <c r="E190" s="36"/>
      <c r="F190" s="205" t="s">
        <v>995</v>
      </c>
      <c r="G190" s="36"/>
      <c r="H190" s="36"/>
      <c r="I190" s="206"/>
      <c r="J190" s="36"/>
      <c r="K190" s="36"/>
      <c r="L190" s="39"/>
      <c r="M190" s="207"/>
      <c r="N190" s="208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157</v>
      </c>
      <c r="AU190" s="17" t="s">
        <v>80</v>
      </c>
    </row>
    <row r="191" spans="1:65" s="2" customFormat="1" ht="24.2" customHeight="1">
      <c r="A191" s="34"/>
      <c r="B191" s="35"/>
      <c r="C191" s="191" t="s">
        <v>382</v>
      </c>
      <c r="D191" s="191" t="s">
        <v>150</v>
      </c>
      <c r="E191" s="192" t="s">
        <v>996</v>
      </c>
      <c r="F191" s="193" t="s">
        <v>997</v>
      </c>
      <c r="G191" s="194" t="s">
        <v>217</v>
      </c>
      <c r="H191" s="195">
        <v>668</v>
      </c>
      <c r="I191" s="196"/>
      <c r="J191" s="197">
        <f>ROUND(I191*H191,2)</f>
        <v>0</v>
      </c>
      <c r="K191" s="193" t="s">
        <v>925</v>
      </c>
      <c r="L191" s="39"/>
      <c r="M191" s="198" t="s">
        <v>1</v>
      </c>
      <c r="N191" s="199" t="s">
        <v>37</v>
      </c>
      <c r="O191" s="71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502</v>
      </c>
      <c r="AT191" s="202" t="s">
        <v>150</v>
      </c>
      <c r="AU191" s="202" t="s">
        <v>80</v>
      </c>
      <c r="AY191" s="17" t="s">
        <v>147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80</v>
      </c>
      <c r="BK191" s="203">
        <f>ROUND(I191*H191,2)</f>
        <v>0</v>
      </c>
      <c r="BL191" s="17" t="s">
        <v>502</v>
      </c>
      <c r="BM191" s="202" t="s">
        <v>998</v>
      </c>
    </row>
    <row r="192" spans="1:65" s="2" customFormat="1" ht="19.5">
      <c r="A192" s="34"/>
      <c r="B192" s="35"/>
      <c r="C192" s="36"/>
      <c r="D192" s="204" t="s">
        <v>157</v>
      </c>
      <c r="E192" s="36"/>
      <c r="F192" s="205" t="s">
        <v>999</v>
      </c>
      <c r="G192" s="36"/>
      <c r="H192" s="36"/>
      <c r="I192" s="206"/>
      <c r="J192" s="36"/>
      <c r="K192" s="36"/>
      <c r="L192" s="39"/>
      <c r="M192" s="207"/>
      <c r="N192" s="208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157</v>
      </c>
      <c r="AU192" s="17" t="s">
        <v>80</v>
      </c>
    </row>
    <row r="193" spans="1:65" s="2" customFormat="1" ht="24.2" customHeight="1">
      <c r="A193" s="34"/>
      <c r="B193" s="35"/>
      <c r="C193" s="191" t="s">
        <v>390</v>
      </c>
      <c r="D193" s="191" t="s">
        <v>150</v>
      </c>
      <c r="E193" s="192" t="s">
        <v>1000</v>
      </c>
      <c r="F193" s="193" t="s">
        <v>1001</v>
      </c>
      <c r="G193" s="194" t="s">
        <v>217</v>
      </c>
      <c r="H193" s="195">
        <v>45</v>
      </c>
      <c r="I193" s="196"/>
      <c r="J193" s="197">
        <f>ROUND(I193*H193,2)</f>
        <v>0</v>
      </c>
      <c r="K193" s="193" t="s">
        <v>925</v>
      </c>
      <c r="L193" s="39"/>
      <c r="M193" s="198" t="s">
        <v>1</v>
      </c>
      <c r="N193" s="199" t="s">
        <v>37</v>
      </c>
      <c r="O193" s="71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502</v>
      </c>
      <c r="AT193" s="202" t="s">
        <v>150</v>
      </c>
      <c r="AU193" s="202" t="s">
        <v>80</v>
      </c>
      <c r="AY193" s="17" t="s">
        <v>147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80</v>
      </c>
      <c r="BK193" s="203">
        <f>ROUND(I193*H193,2)</f>
        <v>0</v>
      </c>
      <c r="BL193" s="17" t="s">
        <v>502</v>
      </c>
      <c r="BM193" s="202" t="s">
        <v>1002</v>
      </c>
    </row>
    <row r="194" spans="1:65" s="2" customFormat="1" ht="19.5">
      <c r="A194" s="34"/>
      <c r="B194" s="35"/>
      <c r="C194" s="36"/>
      <c r="D194" s="204" t="s">
        <v>157</v>
      </c>
      <c r="E194" s="36"/>
      <c r="F194" s="205" t="s">
        <v>1003</v>
      </c>
      <c r="G194" s="36"/>
      <c r="H194" s="36"/>
      <c r="I194" s="206"/>
      <c r="J194" s="36"/>
      <c r="K194" s="36"/>
      <c r="L194" s="39"/>
      <c r="M194" s="207"/>
      <c r="N194" s="208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157</v>
      </c>
      <c r="AU194" s="17" t="s">
        <v>80</v>
      </c>
    </row>
    <row r="195" spans="1:65" s="12" customFormat="1" ht="22.9" customHeight="1">
      <c r="B195" s="175"/>
      <c r="C195" s="176"/>
      <c r="D195" s="177" t="s">
        <v>71</v>
      </c>
      <c r="E195" s="189" t="s">
        <v>1004</v>
      </c>
      <c r="F195" s="189" t="s">
        <v>1005</v>
      </c>
      <c r="G195" s="176"/>
      <c r="H195" s="176"/>
      <c r="I195" s="179"/>
      <c r="J195" s="190">
        <f>BK195</f>
        <v>0</v>
      </c>
      <c r="K195" s="176"/>
      <c r="L195" s="181"/>
      <c r="M195" s="182"/>
      <c r="N195" s="183"/>
      <c r="O195" s="183"/>
      <c r="P195" s="184">
        <f>SUM(P196:P205)</f>
        <v>0</v>
      </c>
      <c r="Q195" s="183"/>
      <c r="R195" s="184">
        <f>SUM(R196:R205)</f>
        <v>0</v>
      </c>
      <c r="S195" s="183"/>
      <c r="T195" s="185">
        <f>SUM(T196:T205)</f>
        <v>0</v>
      </c>
      <c r="AR195" s="186" t="s">
        <v>80</v>
      </c>
      <c r="AT195" s="187" t="s">
        <v>71</v>
      </c>
      <c r="AU195" s="187" t="s">
        <v>80</v>
      </c>
      <c r="AY195" s="186" t="s">
        <v>147</v>
      </c>
      <c r="BK195" s="188">
        <f>SUM(BK196:BK205)</f>
        <v>0</v>
      </c>
    </row>
    <row r="196" spans="1:65" s="2" customFormat="1" ht="24.2" customHeight="1">
      <c r="A196" s="34"/>
      <c r="B196" s="35"/>
      <c r="C196" s="241" t="s">
        <v>299</v>
      </c>
      <c r="D196" s="241" t="s">
        <v>236</v>
      </c>
      <c r="E196" s="242" t="s">
        <v>1006</v>
      </c>
      <c r="F196" s="243" t="s">
        <v>1007</v>
      </c>
      <c r="G196" s="244" t="s">
        <v>200</v>
      </c>
      <c r="H196" s="245">
        <v>8</v>
      </c>
      <c r="I196" s="246"/>
      <c r="J196" s="247">
        <f>ROUND(I196*H196,2)</f>
        <v>0</v>
      </c>
      <c r="K196" s="243" t="s">
        <v>925</v>
      </c>
      <c r="L196" s="248"/>
      <c r="M196" s="249" t="s">
        <v>1</v>
      </c>
      <c r="N196" s="250" t="s">
        <v>37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893</v>
      </c>
      <c r="AT196" s="202" t="s">
        <v>236</v>
      </c>
      <c r="AU196" s="202" t="s">
        <v>82</v>
      </c>
      <c r="AY196" s="17" t="s">
        <v>147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80</v>
      </c>
      <c r="BK196" s="203">
        <f>ROUND(I196*H196,2)</f>
        <v>0</v>
      </c>
      <c r="BL196" s="17" t="s">
        <v>893</v>
      </c>
      <c r="BM196" s="202" t="s">
        <v>1008</v>
      </c>
    </row>
    <row r="197" spans="1:65" s="2" customFormat="1" ht="29.25">
      <c r="A197" s="34"/>
      <c r="B197" s="35"/>
      <c r="C197" s="36"/>
      <c r="D197" s="204" t="s">
        <v>157</v>
      </c>
      <c r="E197" s="36"/>
      <c r="F197" s="205" t="s">
        <v>1009</v>
      </c>
      <c r="G197" s="36"/>
      <c r="H197" s="36"/>
      <c r="I197" s="206"/>
      <c r="J197" s="36"/>
      <c r="K197" s="36"/>
      <c r="L197" s="39"/>
      <c r="M197" s="207"/>
      <c r="N197" s="208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157</v>
      </c>
      <c r="AU197" s="17" t="s">
        <v>82</v>
      </c>
    </row>
    <row r="198" spans="1:65" s="2" customFormat="1" ht="24.2" customHeight="1">
      <c r="A198" s="34"/>
      <c r="B198" s="35"/>
      <c r="C198" s="191" t="s">
        <v>305</v>
      </c>
      <c r="D198" s="191" t="s">
        <v>150</v>
      </c>
      <c r="E198" s="192" t="s">
        <v>1010</v>
      </c>
      <c r="F198" s="193" t="s">
        <v>1011</v>
      </c>
      <c r="G198" s="194" t="s">
        <v>200</v>
      </c>
      <c r="H198" s="195">
        <v>16</v>
      </c>
      <c r="I198" s="196"/>
      <c r="J198" s="197">
        <f>ROUND(I198*H198,2)</f>
        <v>0</v>
      </c>
      <c r="K198" s="193" t="s">
        <v>906</v>
      </c>
      <c r="L198" s="39"/>
      <c r="M198" s="198" t="s">
        <v>1</v>
      </c>
      <c r="N198" s="199" t="s">
        <v>37</v>
      </c>
      <c r="O198" s="71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502</v>
      </c>
      <c r="AT198" s="202" t="s">
        <v>150</v>
      </c>
      <c r="AU198" s="202" t="s">
        <v>82</v>
      </c>
      <c r="AY198" s="17" t="s">
        <v>147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80</v>
      </c>
      <c r="BK198" s="203">
        <f>ROUND(I198*H198,2)</f>
        <v>0</v>
      </c>
      <c r="BL198" s="17" t="s">
        <v>502</v>
      </c>
      <c r="BM198" s="202" t="s">
        <v>1012</v>
      </c>
    </row>
    <row r="199" spans="1:65" s="2" customFormat="1" ht="11.25">
      <c r="A199" s="34"/>
      <c r="B199" s="35"/>
      <c r="C199" s="36"/>
      <c r="D199" s="204" t="s">
        <v>157</v>
      </c>
      <c r="E199" s="36"/>
      <c r="F199" s="205" t="s">
        <v>1011</v>
      </c>
      <c r="G199" s="36"/>
      <c r="H199" s="36"/>
      <c r="I199" s="206"/>
      <c r="J199" s="36"/>
      <c r="K199" s="36"/>
      <c r="L199" s="39"/>
      <c r="M199" s="207"/>
      <c r="N199" s="208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157</v>
      </c>
      <c r="AU199" s="17" t="s">
        <v>82</v>
      </c>
    </row>
    <row r="200" spans="1:65" s="2" customFormat="1" ht="37.9" customHeight="1">
      <c r="A200" s="34"/>
      <c r="B200" s="35"/>
      <c r="C200" s="241" t="s">
        <v>432</v>
      </c>
      <c r="D200" s="241" t="s">
        <v>236</v>
      </c>
      <c r="E200" s="242" t="s">
        <v>1013</v>
      </c>
      <c r="F200" s="243" t="s">
        <v>1014</v>
      </c>
      <c r="G200" s="244" t="s">
        <v>217</v>
      </c>
      <c r="H200" s="245">
        <v>1380</v>
      </c>
      <c r="I200" s="246"/>
      <c r="J200" s="247">
        <f>ROUND(I200*H200,2)</f>
        <v>0</v>
      </c>
      <c r="K200" s="243" t="s">
        <v>906</v>
      </c>
      <c r="L200" s="248"/>
      <c r="M200" s="249" t="s">
        <v>1</v>
      </c>
      <c r="N200" s="250" t="s">
        <v>37</v>
      </c>
      <c r="O200" s="7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2" t="s">
        <v>893</v>
      </c>
      <c r="AT200" s="202" t="s">
        <v>236</v>
      </c>
      <c r="AU200" s="202" t="s">
        <v>82</v>
      </c>
      <c r="AY200" s="17" t="s">
        <v>147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7" t="s">
        <v>80</v>
      </c>
      <c r="BK200" s="203">
        <f>ROUND(I200*H200,2)</f>
        <v>0</v>
      </c>
      <c r="BL200" s="17" t="s">
        <v>893</v>
      </c>
      <c r="BM200" s="202" t="s">
        <v>1015</v>
      </c>
    </row>
    <row r="201" spans="1:65" s="2" customFormat="1" ht="19.5">
      <c r="A201" s="34"/>
      <c r="B201" s="35"/>
      <c r="C201" s="36"/>
      <c r="D201" s="204" t="s">
        <v>157</v>
      </c>
      <c r="E201" s="36"/>
      <c r="F201" s="205" t="s">
        <v>1014</v>
      </c>
      <c r="G201" s="36"/>
      <c r="H201" s="36"/>
      <c r="I201" s="206"/>
      <c r="J201" s="36"/>
      <c r="K201" s="36"/>
      <c r="L201" s="39"/>
      <c r="M201" s="207"/>
      <c r="N201" s="208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157</v>
      </c>
      <c r="AU201" s="17" t="s">
        <v>82</v>
      </c>
    </row>
    <row r="202" spans="1:65" s="2" customFormat="1" ht="24.2" customHeight="1">
      <c r="A202" s="34"/>
      <c r="B202" s="35"/>
      <c r="C202" s="191" t="s">
        <v>437</v>
      </c>
      <c r="D202" s="191" t="s">
        <v>150</v>
      </c>
      <c r="E202" s="192" t="s">
        <v>1016</v>
      </c>
      <c r="F202" s="193" t="s">
        <v>1017</v>
      </c>
      <c r="G202" s="194" t="s">
        <v>200</v>
      </c>
      <c r="H202" s="195">
        <v>16</v>
      </c>
      <c r="I202" s="196"/>
      <c r="J202" s="197">
        <f>ROUND(I202*H202,2)</f>
        <v>0</v>
      </c>
      <c r="K202" s="193" t="s">
        <v>906</v>
      </c>
      <c r="L202" s="39"/>
      <c r="M202" s="198" t="s">
        <v>1</v>
      </c>
      <c r="N202" s="199" t="s">
        <v>37</v>
      </c>
      <c r="O202" s="7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502</v>
      </c>
      <c r="AT202" s="202" t="s">
        <v>150</v>
      </c>
      <c r="AU202" s="202" t="s">
        <v>82</v>
      </c>
      <c r="AY202" s="17" t="s">
        <v>147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80</v>
      </c>
      <c r="BK202" s="203">
        <f>ROUND(I202*H202,2)</f>
        <v>0</v>
      </c>
      <c r="BL202" s="17" t="s">
        <v>502</v>
      </c>
      <c r="BM202" s="202" t="s">
        <v>1018</v>
      </c>
    </row>
    <row r="203" spans="1:65" s="2" customFormat="1" ht="11.25">
      <c r="A203" s="34"/>
      <c r="B203" s="35"/>
      <c r="C203" s="36"/>
      <c r="D203" s="204" t="s">
        <v>157</v>
      </c>
      <c r="E203" s="36"/>
      <c r="F203" s="205" t="s">
        <v>1017</v>
      </c>
      <c r="G203" s="36"/>
      <c r="H203" s="36"/>
      <c r="I203" s="206"/>
      <c r="J203" s="36"/>
      <c r="K203" s="36"/>
      <c r="L203" s="39"/>
      <c r="M203" s="207"/>
      <c r="N203" s="208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157</v>
      </c>
      <c r="AU203" s="17" t="s">
        <v>82</v>
      </c>
    </row>
    <row r="204" spans="1:65" s="2" customFormat="1" ht="24.2" customHeight="1">
      <c r="A204" s="34"/>
      <c r="B204" s="35"/>
      <c r="C204" s="191" t="s">
        <v>442</v>
      </c>
      <c r="D204" s="191" t="s">
        <v>150</v>
      </c>
      <c r="E204" s="192" t="s">
        <v>1019</v>
      </c>
      <c r="F204" s="193" t="s">
        <v>1020</v>
      </c>
      <c r="G204" s="194" t="s">
        <v>217</v>
      </c>
      <c r="H204" s="195">
        <v>1380</v>
      </c>
      <c r="I204" s="196"/>
      <c r="J204" s="197">
        <f>ROUND(I204*H204,2)</f>
        <v>0</v>
      </c>
      <c r="K204" s="193" t="s">
        <v>906</v>
      </c>
      <c r="L204" s="39"/>
      <c r="M204" s="198" t="s">
        <v>1</v>
      </c>
      <c r="N204" s="199" t="s">
        <v>37</v>
      </c>
      <c r="O204" s="71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2" t="s">
        <v>502</v>
      </c>
      <c r="AT204" s="202" t="s">
        <v>150</v>
      </c>
      <c r="AU204" s="202" t="s">
        <v>82</v>
      </c>
      <c r="AY204" s="17" t="s">
        <v>147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80</v>
      </c>
      <c r="BK204" s="203">
        <f>ROUND(I204*H204,2)</f>
        <v>0</v>
      </c>
      <c r="BL204" s="17" t="s">
        <v>502</v>
      </c>
      <c r="BM204" s="202" t="s">
        <v>1021</v>
      </c>
    </row>
    <row r="205" spans="1:65" s="2" customFormat="1" ht="11.25">
      <c r="A205" s="34"/>
      <c r="B205" s="35"/>
      <c r="C205" s="36"/>
      <c r="D205" s="204" t="s">
        <v>157</v>
      </c>
      <c r="E205" s="36"/>
      <c r="F205" s="205" t="s">
        <v>1020</v>
      </c>
      <c r="G205" s="36"/>
      <c r="H205" s="36"/>
      <c r="I205" s="206"/>
      <c r="J205" s="36"/>
      <c r="K205" s="36"/>
      <c r="L205" s="39"/>
      <c r="M205" s="207"/>
      <c r="N205" s="208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157</v>
      </c>
      <c r="AU205" s="17" t="s">
        <v>82</v>
      </c>
    </row>
    <row r="206" spans="1:65" s="12" customFormat="1" ht="25.9" customHeight="1">
      <c r="B206" s="175"/>
      <c r="C206" s="176"/>
      <c r="D206" s="177" t="s">
        <v>71</v>
      </c>
      <c r="E206" s="178" t="s">
        <v>145</v>
      </c>
      <c r="F206" s="178" t="s">
        <v>145</v>
      </c>
      <c r="G206" s="176"/>
      <c r="H206" s="176"/>
      <c r="I206" s="179"/>
      <c r="J206" s="180">
        <f>BK206</f>
        <v>0</v>
      </c>
      <c r="K206" s="176"/>
      <c r="L206" s="181"/>
      <c r="M206" s="182"/>
      <c r="N206" s="183"/>
      <c r="O206" s="183"/>
      <c r="P206" s="184">
        <f>P207</f>
        <v>0</v>
      </c>
      <c r="Q206" s="183"/>
      <c r="R206" s="184">
        <f>R207</f>
        <v>0</v>
      </c>
      <c r="S206" s="183"/>
      <c r="T206" s="185">
        <f>T207</f>
        <v>0</v>
      </c>
      <c r="AR206" s="186" t="s">
        <v>80</v>
      </c>
      <c r="AT206" s="187" t="s">
        <v>71</v>
      </c>
      <c r="AU206" s="187" t="s">
        <v>72</v>
      </c>
      <c r="AY206" s="186" t="s">
        <v>147</v>
      </c>
      <c r="BK206" s="188">
        <f>BK207</f>
        <v>0</v>
      </c>
    </row>
    <row r="207" spans="1:65" s="12" customFormat="1" ht="22.9" customHeight="1">
      <c r="B207" s="175"/>
      <c r="C207" s="176"/>
      <c r="D207" s="177" t="s">
        <v>71</v>
      </c>
      <c r="E207" s="189" t="s">
        <v>196</v>
      </c>
      <c r="F207" s="189" t="s">
        <v>197</v>
      </c>
      <c r="G207" s="176"/>
      <c r="H207" s="176"/>
      <c r="I207" s="179"/>
      <c r="J207" s="190">
        <f>BK207</f>
        <v>0</v>
      </c>
      <c r="K207" s="176"/>
      <c r="L207" s="181"/>
      <c r="M207" s="182"/>
      <c r="N207" s="183"/>
      <c r="O207" s="183"/>
      <c r="P207" s="184">
        <f>SUM(P208:P223)</f>
        <v>0</v>
      </c>
      <c r="Q207" s="183"/>
      <c r="R207" s="184">
        <f>SUM(R208:R223)</f>
        <v>0</v>
      </c>
      <c r="S207" s="183"/>
      <c r="T207" s="185">
        <f>SUM(T208:T223)</f>
        <v>0</v>
      </c>
      <c r="AR207" s="186" t="s">
        <v>80</v>
      </c>
      <c r="AT207" s="187" t="s">
        <v>71</v>
      </c>
      <c r="AU207" s="187" t="s">
        <v>80</v>
      </c>
      <c r="AY207" s="186" t="s">
        <v>147</v>
      </c>
      <c r="BK207" s="188">
        <f>SUM(BK208:BK223)</f>
        <v>0</v>
      </c>
    </row>
    <row r="208" spans="1:65" s="2" customFormat="1" ht="24.2" customHeight="1">
      <c r="A208" s="34"/>
      <c r="B208" s="35"/>
      <c r="C208" s="191" t="s">
        <v>447</v>
      </c>
      <c r="D208" s="191" t="s">
        <v>150</v>
      </c>
      <c r="E208" s="192" t="s">
        <v>1022</v>
      </c>
      <c r="F208" s="193" t="s">
        <v>1023</v>
      </c>
      <c r="G208" s="194" t="s">
        <v>217</v>
      </c>
      <c r="H208" s="195">
        <v>150</v>
      </c>
      <c r="I208" s="196"/>
      <c r="J208" s="197">
        <f>ROUND(I208*H208,2)</f>
        <v>0</v>
      </c>
      <c r="K208" s="193" t="s">
        <v>906</v>
      </c>
      <c r="L208" s="39"/>
      <c r="M208" s="198" t="s">
        <v>1</v>
      </c>
      <c r="N208" s="199" t="s">
        <v>37</v>
      </c>
      <c r="O208" s="71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2" t="s">
        <v>155</v>
      </c>
      <c r="AT208" s="202" t="s">
        <v>150</v>
      </c>
      <c r="AU208" s="202" t="s">
        <v>82</v>
      </c>
      <c r="AY208" s="17" t="s">
        <v>147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" t="s">
        <v>80</v>
      </c>
      <c r="BK208" s="203">
        <f>ROUND(I208*H208,2)</f>
        <v>0</v>
      </c>
      <c r="BL208" s="17" t="s">
        <v>155</v>
      </c>
      <c r="BM208" s="202" t="s">
        <v>1024</v>
      </c>
    </row>
    <row r="209" spans="1:65" s="2" customFormat="1" ht="11.25">
      <c r="A209" s="34"/>
      <c r="B209" s="35"/>
      <c r="C209" s="36"/>
      <c r="D209" s="204" t="s">
        <v>157</v>
      </c>
      <c r="E209" s="36"/>
      <c r="F209" s="205" t="s">
        <v>1023</v>
      </c>
      <c r="G209" s="36"/>
      <c r="H209" s="36"/>
      <c r="I209" s="206"/>
      <c r="J209" s="36"/>
      <c r="K209" s="36"/>
      <c r="L209" s="39"/>
      <c r="M209" s="207"/>
      <c r="N209" s="208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157</v>
      </c>
      <c r="AU209" s="17" t="s">
        <v>82</v>
      </c>
    </row>
    <row r="210" spans="1:65" s="2" customFormat="1" ht="24.2" customHeight="1">
      <c r="A210" s="34"/>
      <c r="B210" s="35"/>
      <c r="C210" s="191" t="s">
        <v>452</v>
      </c>
      <c r="D210" s="191" t="s">
        <v>150</v>
      </c>
      <c r="E210" s="192" t="s">
        <v>1025</v>
      </c>
      <c r="F210" s="193" t="s">
        <v>1026</v>
      </c>
      <c r="G210" s="194" t="s">
        <v>217</v>
      </c>
      <c r="H210" s="195">
        <v>50</v>
      </c>
      <c r="I210" s="196"/>
      <c r="J210" s="197">
        <f>ROUND(I210*H210,2)</f>
        <v>0</v>
      </c>
      <c r="K210" s="193" t="s">
        <v>906</v>
      </c>
      <c r="L210" s="39"/>
      <c r="M210" s="198" t="s">
        <v>1</v>
      </c>
      <c r="N210" s="199" t="s">
        <v>37</v>
      </c>
      <c r="O210" s="7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2" t="s">
        <v>155</v>
      </c>
      <c r="AT210" s="202" t="s">
        <v>150</v>
      </c>
      <c r="AU210" s="202" t="s">
        <v>82</v>
      </c>
      <c r="AY210" s="17" t="s">
        <v>147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" t="s">
        <v>80</v>
      </c>
      <c r="BK210" s="203">
        <f>ROUND(I210*H210,2)</f>
        <v>0</v>
      </c>
      <c r="BL210" s="17" t="s">
        <v>155</v>
      </c>
      <c r="BM210" s="202" t="s">
        <v>1027</v>
      </c>
    </row>
    <row r="211" spans="1:65" s="2" customFormat="1" ht="11.25">
      <c r="A211" s="34"/>
      <c r="B211" s="35"/>
      <c r="C211" s="36"/>
      <c r="D211" s="204" t="s">
        <v>157</v>
      </c>
      <c r="E211" s="36"/>
      <c r="F211" s="205" t="s">
        <v>1026</v>
      </c>
      <c r="G211" s="36"/>
      <c r="H211" s="36"/>
      <c r="I211" s="206"/>
      <c r="J211" s="36"/>
      <c r="K211" s="36"/>
      <c r="L211" s="39"/>
      <c r="M211" s="207"/>
      <c r="N211" s="208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157</v>
      </c>
      <c r="AU211" s="17" t="s">
        <v>82</v>
      </c>
    </row>
    <row r="212" spans="1:65" s="2" customFormat="1" ht="24.2" customHeight="1">
      <c r="A212" s="34"/>
      <c r="B212" s="35"/>
      <c r="C212" s="191" t="s">
        <v>422</v>
      </c>
      <c r="D212" s="191" t="s">
        <v>150</v>
      </c>
      <c r="E212" s="192" t="s">
        <v>1028</v>
      </c>
      <c r="F212" s="193" t="s">
        <v>1029</v>
      </c>
      <c r="G212" s="194" t="s">
        <v>217</v>
      </c>
      <c r="H212" s="195">
        <v>25</v>
      </c>
      <c r="I212" s="196"/>
      <c r="J212" s="197">
        <f>ROUND(I212*H212,2)</f>
        <v>0</v>
      </c>
      <c r="K212" s="193" t="s">
        <v>906</v>
      </c>
      <c r="L212" s="39"/>
      <c r="M212" s="198" t="s">
        <v>1</v>
      </c>
      <c r="N212" s="199" t="s">
        <v>37</v>
      </c>
      <c r="O212" s="71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2" t="s">
        <v>155</v>
      </c>
      <c r="AT212" s="202" t="s">
        <v>150</v>
      </c>
      <c r="AU212" s="202" t="s">
        <v>82</v>
      </c>
      <c r="AY212" s="17" t="s">
        <v>147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7" t="s">
        <v>80</v>
      </c>
      <c r="BK212" s="203">
        <f>ROUND(I212*H212,2)</f>
        <v>0</v>
      </c>
      <c r="BL212" s="17" t="s">
        <v>155</v>
      </c>
      <c r="BM212" s="202" t="s">
        <v>1030</v>
      </c>
    </row>
    <row r="213" spans="1:65" s="2" customFormat="1" ht="11.25">
      <c r="A213" s="34"/>
      <c r="B213" s="35"/>
      <c r="C213" s="36"/>
      <c r="D213" s="204" t="s">
        <v>157</v>
      </c>
      <c r="E213" s="36"/>
      <c r="F213" s="205" t="s">
        <v>1029</v>
      </c>
      <c r="G213" s="36"/>
      <c r="H213" s="36"/>
      <c r="I213" s="206"/>
      <c r="J213" s="36"/>
      <c r="K213" s="36"/>
      <c r="L213" s="39"/>
      <c r="M213" s="207"/>
      <c r="N213" s="208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157</v>
      </c>
      <c r="AU213" s="17" t="s">
        <v>82</v>
      </c>
    </row>
    <row r="214" spans="1:65" s="2" customFormat="1" ht="24.2" customHeight="1">
      <c r="A214" s="34"/>
      <c r="B214" s="35"/>
      <c r="C214" s="191" t="s">
        <v>427</v>
      </c>
      <c r="D214" s="191" t="s">
        <v>150</v>
      </c>
      <c r="E214" s="192" t="s">
        <v>1031</v>
      </c>
      <c r="F214" s="193" t="s">
        <v>1032</v>
      </c>
      <c r="G214" s="194" t="s">
        <v>153</v>
      </c>
      <c r="H214" s="195">
        <v>50</v>
      </c>
      <c r="I214" s="196"/>
      <c r="J214" s="197">
        <f>ROUND(I214*H214,2)</f>
        <v>0</v>
      </c>
      <c r="K214" s="193" t="s">
        <v>906</v>
      </c>
      <c r="L214" s="39"/>
      <c r="M214" s="198" t="s">
        <v>1</v>
      </c>
      <c r="N214" s="199" t="s">
        <v>37</v>
      </c>
      <c r="O214" s="7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155</v>
      </c>
      <c r="AT214" s="202" t="s">
        <v>150</v>
      </c>
      <c r="AU214" s="202" t="s">
        <v>82</v>
      </c>
      <c r="AY214" s="17" t="s">
        <v>147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80</v>
      </c>
      <c r="BK214" s="203">
        <f>ROUND(I214*H214,2)</f>
        <v>0</v>
      </c>
      <c r="BL214" s="17" t="s">
        <v>155</v>
      </c>
      <c r="BM214" s="202" t="s">
        <v>1033</v>
      </c>
    </row>
    <row r="215" spans="1:65" s="2" customFormat="1" ht="11.25">
      <c r="A215" s="34"/>
      <c r="B215" s="35"/>
      <c r="C215" s="36"/>
      <c r="D215" s="204" t="s">
        <v>157</v>
      </c>
      <c r="E215" s="36"/>
      <c r="F215" s="205" t="s">
        <v>1032</v>
      </c>
      <c r="G215" s="36"/>
      <c r="H215" s="36"/>
      <c r="I215" s="206"/>
      <c r="J215" s="36"/>
      <c r="K215" s="36"/>
      <c r="L215" s="39"/>
      <c r="M215" s="207"/>
      <c r="N215" s="208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157</v>
      </c>
      <c r="AU215" s="17" t="s">
        <v>82</v>
      </c>
    </row>
    <row r="216" spans="1:65" s="2" customFormat="1" ht="37.9" customHeight="1">
      <c r="A216" s="34"/>
      <c r="B216" s="35"/>
      <c r="C216" s="241" t="s">
        <v>536</v>
      </c>
      <c r="D216" s="241" t="s">
        <v>236</v>
      </c>
      <c r="E216" s="242" t="s">
        <v>1034</v>
      </c>
      <c r="F216" s="243" t="s">
        <v>1035</v>
      </c>
      <c r="G216" s="244" t="s">
        <v>200</v>
      </c>
      <c r="H216" s="245">
        <v>5</v>
      </c>
      <c r="I216" s="246"/>
      <c r="J216" s="247">
        <f>ROUND(I216*H216,2)</f>
        <v>0</v>
      </c>
      <c r="K216" s="243" t="s">
        <v>906</v>
      </c>
      <c r="L216" s="248"/>
      <c r="M216" s="249" t="s">
        <v>1</v>
      </c>
      <c r="N216" s="250" t="s">
        <v>37</v>
      </c>
      <c r="O216" s="71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2" t="s">
        <v>893</v>
      </c>
      <c r="AT216" s="202" t="s">
        <v>236</v>
      </c>
      <c r="AU216" s="202" t="s">
        <v>82</v>
      </c>
      <c r="AY216" s="17" t="s">
        <v>147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7" t="s">
        <v>80</v>
      </c>
      <c r="BK216" s="203">
        <f>ROUND(I216*H216,2)</f>
        <v>0</v>
      </c>
      <c r="BL216" s="17" t="s">
        <v>893</v>
      </c>
      <c r="BM216" s="202" t="s">
        <v>1036</v>
      </c>
    </row>
    <row r="217" spans="1:65" s="2" customFormat="1" ht="19.5">
      <c r="A217" s="34"/>
      <c r="B217" s="35"/>
      <c r="C217" s="36"/>
      <c r="D217" s="204" t="s">
        <v>157</v>
      </c>
      <c r="E217" s="36"/>
      <c r="F217" s="205" t="s">
        <v>1035</v>
      </c>
      <c r="G217" s="36"/>
      <c r="H217" s="36"/>
      <c r="I217" s="206"/>
      <c r="J217" s="36"/>
      <c r="K217" s="36"/>
      <c r="L217" s="39"/>
      <c r="M217" s="207"/>
      <c r="N217" s="208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157</v>
      </c>
      <c r="AU217" s="17" t="s">
        <v>82</v>
      </c>
    </row>
    <row r="218" spans="1:65" s="2" customFormat="1" ht="24.2" customHeight="1">
      <c r="A218" s="34"/>
      <c r="B218" s="35"/>
      <c r="C218" s="241" t="s">
        <v>544</v>
      </c>
      <c r="D218" s="241" t="s">
        <v>236</v>
      </c>
      <c r="E218" s="242" t="s">
        <v>1037</v>
      </c>
      <c r="F218" s="243" t="s">
        <v>1038</v>
      </c>
      <c r="G218" s="244" t="s">
        <v>153</v>
      </c>
      <c r="H218" s="245">
        <v>2</v>
      </c>
      <c r="I218" s="246"/>
      <c r="J218" s="247">
        <f>ROUND(I218*H218,2)</f>
        <v>0</v>
      </c>
      <c r="K218" s="243" t="s">
        <v>906</v>
      </c>
      <c r="L218" s="248"/>
      <c r="M218" s="249" t="s">
        <v>1</v>
      </c>
      <c r="N218" s="250" t="s">
        <v>37</v>
      </c>
      <c r="O218" s="71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2" t="s">
        <v>893</v>
      </c>
      <c r="AT218" s="202" t="s">
        <v>236</v>
      </c>
      <c r="AU218" s="202" t="s">
        <v>82</v>
      </c>
      <c r="AY218" s="17" t="s">
        <v>147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7" t="s">
        <v>80</v>
      </c>
      <c r="BK218" s="203">
        <f>ROUND(I218*H218,2)</f>
        <v>0</v>
      </c>
      <c r="BL218" s="17" t="s">
        <v>893</v>
      </c>
      <c r="BM218" s="202" t="s">
        <v>1039</v>
      </c>
    </row>
    <row r="219" spans="1:65" s="2" customFormat="1" ht="19.5">
      <c r="A219" s="34"/>
      <c r="B219" s="35"/>
      <c r="C219" s="36"/>
      <c r="D219" s="204" t="s">
        <v>157</v>
      </c>
      <c r="E219" s="36"/>
      <c r="F219" s="205" t="s">
        <v>1038</v>
      </c>
      <c r="G219" s="36"/>
      <c r="H219" s="36"/>
      <c r="I219" s="206"/>
      <c r="J219" s="36"/>
      <c r="K219" s="36"/>
      <c r="L219" s="39"/>
      <c r="M219" s="207"/>
      <c r="N219" s="208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157</v>
      </c>
      <c r="AU219" s="17" t="s">
        <v>82</v>
      </c>
    </row>
    <row r="220" spans="1:65" s="2" customFormat="1" ht="24.2" customHeight="1">
      <c r="A220" s="34"/>
      <c r="B220" s="35"/>
      <c r="C220" s="191" t="s">
        <v>1040</v>
      </c>
      <c r="D220" s="191" t="s">
        <v>150</v>
      </c>
      <c r="E220" s="192" t="s">
        <v>1041</v>
      </c>
      <c r="F220" s="193" t="s">
        <v>1042</v>
      </c>
      <c r="G220" s="194" t="s">
        <v>153</v>
      </c>
      <c r="H220" s="195">
        <v>2</v>
      </c>
      <c r="I220" s="196"/>
      <c r="J220" s="197">
        <f>ROUND(I220*H220,2)</f>
        <v>0</v>
      </c>
      <c r="K220" s="193" t="s">
        <v>906</v>
      </c>
      <c r="L220" s="39"/>
      <c r="M220" s="198" t="s">
        <v>1</v>
      </c>
      <c r="N220" s="199" t="s">
        <v>37</v>
      </c>
      <c r="O220" s="71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502</v>
      </c>
      <c r="AT220" s="202" t="s">
        <v>150</v>
      </c>
      <c r="AU220" s="202" t="s">
        <v>82</v>
      </c>
      <c r="AY220" s="17" t="s">
        <v>147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80</v>
      </c>
      <c r="BK220" s="203">
        <f>ROUND(I220*H220,2)</f>
        <v>0</v>
      </c>
      <c r="BL220" s="17" t="s">
        <v>502</v>
      </c>
      <c r="BM220" s="202" t="s">
        <v>1043</v>
      </c>
    </row>
    <row r="221" spans="1:65" s="2" customFormat="1" ht="19.5">
      <c r="A221" s="34"/>
      <c r="B221" s="35"/>
      <c r="C221" s="36"/>
      <c r="D221" s="204" t="s">
        <v>157</v>
      </c>
      <c r="E221" s="36"/>
      <c r="F221" s="205" t="s">
        <v>1044</v>
      </c>
      <c r="G221" s="36"/>
      <c r="H221" s="36"/>
      <c r="I221" s="206"/>
      <c r="J221" s="36"/>
      <c r="K221" s="36"/>
      <c r="L221" s="39"/>
      <c r="M221" s="207"/>
      <c r="N221" s="208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157</v>
      </c>
      <c r="AU221" s="17" t="s">
        <v>82</v>
      </c>
    </row>
    <row r="222" spans="1:65" s="2" customFormat="1" ht="24.2" customHeight="1">
      <c r="A222" s="34"/>
      <c r="B222" s="35"/>
      <c r="C222" s="191" t="s">
        <v>547</v>
      </c>
      <c r="D222" s="191" t="s">
        <v>150</v>
      </c>
      <c r="E222" s="192" t="s">
        <v>1045</v>
      </c>
      <c r="F222" s="193" t="s">
        <v>1046</v>
      </c>
      <c r="G222" s="194" t="s">
        <v>153</v>
      </c>
      <c r="H222" s="195">
        <v>2</v>
      </c>
      <c r="I222" s="196"/>
      <c r="J222" s="197">
        <f>ROUND(I222*H222,2)</f>
        <v>0</v>
      </c>
      <c r="K222" s="193" t="s">
        <v>906</v>
      </c>
      <c r="L222" s="39"/>
      <c r="M222" s="198" t="s">
        <v>1</v>
      </c>
      <c r="N222" s="199" t="s">
        <v>37</v>
      </c>
      <c r="O222" s="7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502</v>
      </c>
      <c r="AT222" s="202" t="s">
        <v>150</v>
      </c>
      <c r="AU222" s="202" t="s">
        <v>82</v>
      </c>
      <c r="AY222" s="17" t="s">
        <v>147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80</v>
      </c>
      <c r="BK222" s="203">
        <f>ROUND(I222*H222,2)</f>
        <v>0</v>
      </c>
      <c r="BL222" s="17" t="s">
        <v>502</v>
      </c>
      <c r="BM222" s="202" t="s">
        <v>1047</v>
      </c>
    </row>
    <row r="223" spans="1:65" s="2" customFormat="1" ht="29.25">
      <c r="A223" s="34"/>
      <c r="B223" s="35"/>
      <c r="C223" s="36"/>
      <c r="D223" s="204" t="s">
        <v>157</v>
      </c>
      <c r="E223" s="36"/>
      <c r="F223" s="205" t="s">
        <v>1048</v>
      </c>
      <c r="G223" s="36"/>
      <c r="H223" s="36"/>
      <c r="I223" s="206"/>
      <c r="J223" s="36"/>
      <c r="K223" s="36"/>
      <c r="L223" s="39"/>
      <c r="M223" s="207"/>
      <c r="N223" s="208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157</v>
      </c>
      <c r="AU223" s="17" t="s">
        <v>82</v>
      </c>
    </row>
    <row r="224" spans="1:65" s="12" customFormat="1" ht="25.9" customHeight="1">
      <c r="B224" s="175"/>
      <c r="C224" s="176"/>
      <c r="D224" s="177" t="s">
        <v>71</v>
      </c>
      <c r="E224" s="178" t="s">
        <v>1049</v>
      </c>
      <c r="F224" s="178" t="s">
        <v>1050</v>
      </c>
      <c r="G224" s="176"/>
      <c r="H224" s="176"/>
      <c r="I224" s="179"/>
      <c r="J224" s="180">
        <f>BK224</f>
        <v>0</v>
      </c>
      <c r="K224" s="176"/>
      <c r="L224" s="181"/>
      <c r="M224" s="182"/>
      <c r="N224" s="183"/>
      <c r="O224" s="183"/>
      <c r="P224" s="184">
        <f>SUM(P225:P246)</f>
        <v>0</v>
      </c>
      <c r="Q224" s="183"/>
      <c r="R224" s="184">
        <f>SUM(R225:R246)</f>
        <v>0</v>
      </c>
      <c r="S224" s="183"/>
      <c r="T224" s="185">
        <f>SUM(T225:T246)</f>
        <v>0</v>
      </c>
      <c r="AR224" s="186" t="s">
        <v>155</v>
      </c>
      <c r="AT224" s="187" t="s">
        <v>71</v>
      </c>
      <c r="AU224" s="187" t="s">
        <v>72</v>
      </c>
      <c r="AY224" s="186" t="s">
        <v>147</v>
      </c>
      <c r="BK224" s="188">
        <f>SUM(BK225:BK246)</f>
        <v>0</v>
      </c>
    </row>
    <row r="225" spans="1:65" s="2" customFormat="1" ht="37.9" customHeight="1">
      <c r="A225" s="34"/>
      <c r="B225" s="35"/>
      <c r="C225" s="191" t="s">
        <v>456</v>
      </c>
      <c r="D225" s="191" t="s">
        <v>150</v>
      </c>
      <c r="E225" s="192" t="s">
        <v>1051</v>
      </c>
      <c r="F225" s="193" t="s">
        <v>1052</v>
      </c>
      <c r="G225" s="194" t="s">
        <v>200</v>
      </c>
      <c r="H225" s="195">
        <v>1</v>
      </c>
      <c r="I225" s="196"/>
      <c r="J225" s="197">
        <f>ROUND(I225*H225,2)</f>
        <v>0</v>
      </c>
      <c r="K225" s="193" t="s">
        <v>925</v>
      </c>
      <c r="L225" s="39"/>
      <c r="M225" s="198" t="s">
        <v>1</v>
      </c>
      <c r="N225" s="199" t="s">
        <v>37</v>
      </c>
      <c r="O225" s="71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2" t="s">
        <v>1053</v>
      </c>
      <c r="AT225" s="202" t="s">
        <v>150</v>
      </c>
      <c r="AU225" s="202" t="s">
        <v>80</v>
      </c>
      <c r="AY225" s="17" t="s">
        <v>147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7" t="s">
        <v>80</v>
      </c>
      <c r="BK225" s="203">
        <f>ROUND(I225*H225,2)</f>
        <v>0</v>
      </c>
      <c r="BL225" s="17" t="s">
        <v>1053</v>
      </c>
      <c r="BM225" s="202" t="s">
        <v>1054</v>
      </c>
    </row>
    <row r="226" spans="1:65" s="2" customFormat="1" ht="58.5">
      <c r="A226" s="34"/>
      <c r="B226" s="35"/>
      <c r="C226" s="36"/>
      <c r="D226" s="204" t="s">
        <v>157</v>
      </c>
      <c r="E226" s="36"/>
      <c r="F226" s="205" t="s">
        <v>1055</v>
      </c>
      <c r="G226" s="36"/>
      <c r="H226" s="36"/>
      <c r="I226" s="206"/>
      <c r="J226" s="36"/>
      <c r="K226" s="36"/>
      <c r="L226" s="39"/>
      <c r="M226" s="207"/>
      <c r="N226" s="208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157</v>
      </c>
      <c r="AU226" s="17" t="s">
        <v>80</v>
      </c>
    </row>
    <row r="227" spans="1:65" s="2" customFormat="1" ht="24.2" customHeight="1">
      <c r="A227" s="34"/>
      <c r="B227" s="35"/>
      <c r="C227" s="191" t="s">
        <v>464</v>
      </c>
      <c r="D227" s="191" t="s">
        <v>150</v>
      </c>
      <c r="E227" s="192" t="s">
        <v>1056</v>
      </c>
      <c r="F227" s="193" t="s">
        <v>1057</v>
      </c>
      <c r="G227" s="194" t="s">
        <v>200</v>
      </c>
      <c r="H227" s="195">
        <v>1</v>
      </c>
      <c r="I227" s="196"/>
      <c r="J227" s="197">
        <f>ROUND(I227*H227,2)</f>
        <v>0</v>
      </c>
      <c r="K227" s="193" t="s">
        <v>906</v>
      </c>
      <c r="L227" s="39"/>
      <c r="M227" s="198" t="s">
        <v>1</v>
      </c>
      <c r="N227" s="199" t="s">
        <v>37</v>
      </c>
      <c r="O227" s="71"/>
      <c r="P227" s="200">
        <f>O227*H227</f>
        <v>0</v>
      </c>
      <c r="Q227" s="200">
        <v>0</v>
      </c>
      <c r="R227" s="200">
        <f>Q227*H227</f>
        <v>0</v>
      </c>
      <c r="S227" s="200">
        <v>0</v>
      </c>
      <c r="T227" s="201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2" t="s">
        <v>1053</v>
      </c>
      <c r="AT227" s="202" t="s">
        <v>150</v>
      </c>
      <c r="AU227" s="202" t="s">
        <v>80</v>
      </c>
      <c r="AY227" s="17" t="s">
        <v>147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7" t="s">
        <v>80</v>
      </c>
      <c r="BK227" s="203">
        <f>ROUND(I227*H227,2)</f>
        <v>0</v>
      </c>
      <c r="BL227" s="17" t="s">
        <v>1053</v>
      </c>
      <c r="BM227" s="202" t="s">
        <v>1058</v>
      </c>
    </row>
    <row r="228" spans="1:65" s="2" customFormat="1" ht="19.5">
      <c r="A228" s="34"/>
      <c r="B228" s="35"/>
      <c r="C228" s="36"/>
      <c r="D228" s="204" t="s">
        <v>157</v>
      </c>
      <c r="E228" s="36"/>
      <c r="F228" s="205" t="s">
        <v>1057</v>
      </c>
      <c r="G228" s="36"/>
      <c r="H228" s="36"/>
      <c r="I228" s="206"/>
      <c r="J228" s="36"/>
      <c r="K228" s="36"/>
      <c r="L228" s="39"/>
      <c r="M228" s="207"/>
      <c r="N228" s="208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157</v>
      </c>
      <c r="AU228" s="17" t="s">
        <v>80</v>
      </c>
    </row>
    <row r="229" spans="1:65" s="2" customFormat="1" ht="49.15" customHeight="1">
      <c r="A229" s="34"/>
      <c r="B229" s="35"/>
      <c r="C229" s="191" t="s">
        <v>484</v>
      </c>
      <c r="D229" s="191" t="s">
        <v>150</v>
      </c>
      <c r="E229" s="192" t="s">
        <v>1059</v>
      </c>
      <c r="F229" s="193" t="s">
        <v>1060</v>
      </c>
      <c r="G229" s="194" t="s">
        <v>200</v>
      </c>
      <c r="H229" s="195">
        <v>1</v>
      </c>
      <c r="I229" s="196"/>
      <c r="J229" s="197">
        <f>ROUND(I229*H229,2)</f>
        <v>0</v>
      </c>
      <c r="K229" s="193" t="s">
        <v>906</v>
      </c>
      <c r="L229" s="39"/>
      <c r="M229" s="198" t="s">
        <v>1</v>
      </c>
      <c r="N229" s="199" t="s">
        <v>37</v>
      </c>
      <c r="O229" s="71"/>
      <c r="P229" s="200">
        <f>O229*H229</f>
        <v>0</v>
      </c>
      <c r="Q229" s="200">
        <v>0</v>
      </c>
      <c r="R229" s="200">
        <f>Q229*H229</f>
        <v>0</v>
      </c>
      <c r="S229" s="200">
        <v>0</v>
      </c>
      <c r="T229" s="201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2" t="s">
        <v>1053</v>
      </c>
      <c r="AT229" s="202" t="s">
        <v>150</v>
      </c>
      <c r="AU229" s="202" t="s">
        <v>80</v>
      </c>
      <c r="AY229" s="17" t="s">
        <v>147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7" t="s">
        <v>80</v>
      </c>
      <c r="BK229" s="203">
        <f>ROUND(I229*H229,2)</f>
        <v>0</v>
      </c>
      <c r="BL229" s="17" t="s">
        <v>1053</v>
      </c>
      <c r="BM229" s="202" t="s">
        <v>1061</v>
      </c>
    </row>
    <row r="230" spans="1:65" s="2" customFormat="1" ht="68.25">
      <c r="A230" s="34"/>
      <c r="B230" s="35"/>
      <c r="C230" s="36"/>
      <c r="D230" s="204" t="s">
        <v>157</v>
      </c>
      <c r="E230" s="36"/>
      <c r="F230" s="205" t="s">
        <v>1062</v>
      </c>
      <c r="G230" s="36"/>
      <c r="H230" s="36"/>
      <c r="I230" s="206"/>
      <c r="J230" s="36"/>
      <c r="K230" s="36"/>
      <c r="L230" s="39"/>
      <c r="M230" s="207"/>
      <c r="N230" s="208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157</v>
      </c>
      <c r="AU230" s="17" t="s">
        <v>80</v>
      </c>
    </row>
    <row r="231" spans="1:65" s="2" customFormat="1" ht="49.15" customHeight="1">
      <c r="A231" s="34"/>
      <c r="B231" s="35"/>
      <c r="C231" s="191" t="s">
        <v>478</v>
      </c>
      <c r="D231" s="191" t="s">
        <v>150</v>
      </c>
      <c r="E231" s="192" t="s">
        <v>1063</v>
      </c>
      <c r="F231" s="193" t="s">
        <v>1064</v>
      </c>
      <c r="G231" s="194" t="s">
        <v>200</v>
      </c>
      <c r="H231" s="195">
        <v>1</v>
      </c>
      <c r="I231" s="196"/>
      <c r="J231" s="197">
        <f>ROUND(I231*H231,2)</f>
        <v>0</v>
      </c>
      <c r="K231" s="193" t="s">
        <v>906</v>
      </c>
      <c r="L231" s="39"/>
      <c r="M231" s="198" t="s">
        <v>1</v>
      </c>
      <c r="N231" s="199" t="s">
        <v>37</v>
      </c>
      <c r="O231" s="71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2" t="s">
        <v>1053</v>
      </c>
      <c r="AT231" s="202" t="s">
        <v>150</v>
      </c>
      <c r="AU231" s="202" t="s">
        <v>80</v>
      </c>
      <c r="AY231" s="17" t="s">
        <v>147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7" t="s">
        <v>80</v>
      </c>
      <c r="BK231" s="203">
        <f>ROUND(I231*H231,2)</f>
        <v>0</v>
      </c>
      <c r="BL231" s="17" t="s">
        <v>1053</v>
      </c>
      <c r="BM231" s="202" t="s">
        <v>1065</v>
      </c>
    </row>
    <row r="232" spans="1:65" s="2" customFormat="1" ht="29.25">
      <c r="A232" s="34"/>
      <c r="B232" s="35"/>
      <c r="C232" s="36"/>
      <c r="D232" s="204" t="s">
        <v>157</v>
      </c>
      <c r="E232" s="36"/>
      <c r="F232" s="205" t="s">
        <v>1064</v>
      </c>
      <c r="G232" s="36"/>
      <c r="H232" s="36"/>
      <c r="I232" s="206"/>
      <c r="J232" s="36"/>
      <c r="K232" s="36"/>
      <c r="L232" s="39"/>
      <c r="M232" s="207"/>
      <c r="N232" s="208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157</v>
      </c>
      <c r="AU232" s="17" t="s">
        <v>80</v>
      </c>
    </row>
    <row r="233" spans="1:65" s="2" customFormat="1" ht="24.2" customHeight="1">
      <c r="A233" s="34"/>
      <c r="B233" s="35"/>
      <c r="C233" s="191" t="s">
        <v>488</v>
      </c>
      <c r="D233" s="191" t="s">
        <v>150</v>
      </c>
      <c r="E233" s="192" t="s">
        <v>1066</v>
      </c>
      <c r="F233" s="193" t="s">
        <v>1067</v>
      </c>
      <c r="G233" s="194" t="s">
        <v>153</v>
      </c>
      <c r="H233" s="195">
        <v>100</v>
      </c>
      <c r="I233" s="196"/>
      <c r="J233" s="197">
        <f>ROUND(I233*H233,2)</f>
        <v>0</v>
      </c>
      <c r="K233" s="193" t="s">
        <v>906</v>
      </c>
      <c r="L233" s="39"/>
      <c r="M233" s="198" t="s">
        <v>1</v>
      </c>
      <c r="N233" s="199" t="s">
        <v>37</v>
      </c>
      <c r="O233" s="71"/>
      <c r="P233" s="200">
        <f>O233*H233</f>
        <v>0</v>
      </c>
      <c r="Q233" s="200">
        <v>0</v>
      </c>
      <c r="R233" s="200">
        <f>Q233*H233</f>
        <v>0</v>
      </c>
      <c r="S233" s="200">
        <v>0</v>
      </c>
      <c r="T233" s="201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2" t="s">
        <v>1053</v>
      </c>
      <c r="AT233" s="202" t="s">
        <v>150</v>
      </c>
      <c r="AU233" s="202" t="s">
        <v>80</v>
      </c>
      <c r="AY233" s="17" t="s">
        <v>147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7" t="s">
        <v>80</v>
      </c>
      <c r="BK233" s="203">
        <f>ROUND(I233*H233,2)</f>
        <v>0</v>
      </c>
      <c r="BL233" s="17" t="s">
        <v>1053</v>
      </c>
      <c r="BM233" s="202" t="s">
        <v>1068</v>
      </c>
    </row>
    <row r="234" spans="1:65" s="2" customFormat="1" ht="29.25">
      <c r="A234" s="34"/>
      <c r="B234" s="35"/>
      <c r="C234" s="36"/>
      <c r="D234" s="204" t="s">
        <v>157</v>
      </c>
      <c r="E234" s="36"/>
      <c r="F234" s="205" t="s">
        <v>1069</v>
      </c>
      <c r="G234" s="36"/>
      <c r="H234" s="36"/>
      <c r="I234" s="206"/>
      <c r="J234" s="36"/>
      <c r="K234" s="36"/>
      <c r="L234" s="39"/>
      <c r="M234" s="207"/>
      <c r="N234" s="208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157</v>
      </c>
      <c r="AU234" s="17" t="s">
        <v>80</v>
      </c>
    </row>
    <row r="235" spans="1:65" s="2" customFormat="1" ht="24.2" customHeight="1">
      <c r="A235" s="34"/>
      <c r="B235" s="35"/>
      <c r="C235" s="191" t="s">
        <v>495</v>
      </c>
      <c r="D235" s="191" t="s">
        <v>150</v>
      </c>
      <c r="E235" s="192" t="s">
        <v>1070</v>
      </c>
      <c r="F235" s="193" t="s">
        <v>1071</v>
      </c>
      <c r="G235" s="194" t="s">
        <v>200</v>
      </c>
      <c r="H235" s="195">
        <v>1</v>
      </c>
      <c r="I235" s="196"/>
      <c r="J235" s="197">
        <f>ROUND(I235*H235,2)</f>
        <v>0</v>
      </c>
      <c r="K235" s="193" t="s">
        <v>906</v>
      </c>
      <c r="L235" s="39"/>
      <c r="M235" s="198" t="s">
        <v>1</v>
      </c>
      <c r="N235" s="199" t="s">
        <v>37</v>
      </c>
      <c r="O235" s="71"/>
      <c r="P235" s="200">
        <f>O235*H235</f>
        <v>0</v>
      </c>
      <c r="Q235" s="200">
        <v>0</v>
      </c>
      <c r="R235" s="200">
        <f>Q235*H235</f>
        <v>0</v>
      </c>
      <c r="S235" s="200">
        <v>0</v>
      </c>
      <c r="T235" s="201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2" t="s">
        <v>1053</v>
      </c>
      <c r="AT235" s="202" t="s">
        <v>150</v>
      </c>
      <c r="AU235" s="202" t="s">
        <v>80</v>
      </c>
      <c r="AY235" s="17" t="s">
        <v>147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7" t="s">
        <v>80</v>
      </c>
      <c r="BK235" s="203">
        <f>ROUND(I235*H235,2)</f>
        <v>0</v>
      </c>
      <c r="BL235" s="17" t="s">
        <v>1053</v>
      </c>
      <c r="BM235" s="202" t="s">
        <v>1072</v>
      </c>
    </row>
    <row r="236" spans="1:65" s="2" customFormat="1" ht="29.25">
      <c r="A236" s="34"/>
      <c r="B236" s="35"/>
      <c r="C236" s="36"/>
      <c r="D236" s="204" t="s">
        <v>157</v>
      </c>
      <c r="E236" s="36"/>
      <c r="F236" s="205" t="s">
        <v>1073</v>
      </c>
      <c r="G236" s="36"/>
      <c r="H236" s="36"/>
      <c r="I236" s="206"/>
      <c r="J236" s="36"/>
      <c r="K236" s="36"/>
      <c r="L236" s="39"/>
      <c r="M236" s="207"/>
      <c r="N236" s="208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157</v>
      </c>
      <c r="AU236" s="17" t="s">
        <v>80</v>
      </c>
    </row>
    <row r="237" spans="1:65" s="2" customFormat="1" ht="24.2" customHeight="1">
      <c r="A237" s="34"/>
      <c r="B237" s="35"/>
      <c r="C237" s="191" t="s">
        <v>471</v>
      </c>
      <c r="D237" s="191" t="s">
        <v>150</v>
      </c>
      <c r="E237" s="192" t="s">
        <v>1074</v>
      </c>
      <c r="F237" s="193" t="s">
        <v>1075</v>
      </c>
      <c r="G237" s="194" t="s">
        <v>1076</v>
      </c>
      <c r="H237" s="195">
        <v>20</v>
      </c>
      <c r="I237" s="196"/>
      <c r="J237" s="197">
        <f>ROUND(I237*H237,2)</f>
        <v>0</v>
      </c>
      <c r="K237" s="193" t="s">
        <v>925</v>
      </c>
      <c r="L237" s="39"/>
      <c r="M237" s="198" t="s">
        <v>1</v>
      </c>
      <c r="N237" s="199" t="s">
        <v>37</v>
      </c>
      <c r="O237" s="71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2" t="s">
        <v>1053</v>
      </c>
      <c r="AT237" s="202" t="s">
        <v>150</v>
      </c>
      <c r="AU237" s="202" t="s">
        <v>80</v>
      </c>
      <c r="AY237" s="17" t="s">
        <v>147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7" t="s">
        <v>80</v>
      </c>
      <c r="BK237" s="203">
        <f>ROUND(I237*H237,2)</f>
        <v>0</v>
      </c>
      <c r="BL237" s="17" t="s">
        <v>1053</v>
      </c>
      <c r="BM237" s="202" t="s">
        <v>1077</v>
      </c>
    </row>
    <row r="238" spans="1:65" s="2" customFormat="1" ht="29.25">
      <c r="A238" s="34"/>
      <c r="B238" s="35"/>
      <c r="C238" s="36"/>
      <c r="D238" s="204" t="s">
        <v>157</v>
      </c>
      <c r="E238" s="36"/>
      <c r="F238" s="205" t="s">
        <v>1078</v>
      </c>
      <c r="G238" s="36"/>
      <c r="H238" s="36"/>
      <c r="I238" s="206"/>
      <c r="J238" s="36"/>
      <c r="K238" s="36"/>
      <c r="L238" s="39"/>
      <c r="M238" s="207"/>
      <c r="N238" s="208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157</v>
      </c>
      <c r="AU238" s="17" t="s">
        <v>80</v>
      </c>
    </row>
    <row r="239" spans="1:65" s="2" customFormat="1" ht="24.2" customHeight="1">
      <c r="A239" s="34"/>
      <c r="B239" s="35"/>
      <c r="C239" s="191" t="s">
        <v>341</v>
      </c>
      <c r="D239" s="191" t="s">
        <v>150</v>
      </c>
      <c r="E239" s="192" t="s">
        <v>1079</v>
      </c>
      <c r="F239" s="193" t="s">
        <v>1080</v>
      </c>
      <c r="G239" s="194" t="s">
        <v>1076</v>
      </c>
      <c r="H239" s="195">
        <v>10</v>
      </c>
      <c r="I239" s="196"/>
      <c r="J239" s="197">
        <f>ROUND(I239*H239,2)</f>
        <v>0</v>
      </c>
      <c r="K239" s="193" t="s">
        <v>925</v>
      </c>
      <c r="L239" s="39"/>
      <c r="M239" s="198" t="s">
        <v>1</v>
      </c>
      <c r="N239" s="199" t="s">
        <v>37</v>
      </c>
      <c r="O239" s="71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2" t="s">
        <v>1053</v>
      </c>
      <c r="AT239" s="202" t="s">
        <v>150</v>
      </c>
      <c r="AU239" s="202" t="s">
        <v>80</v>
      </c>
      <c r="AY239" s="17" t="s">
        <v>147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7" t="s">
        <v>80</v>
      </c>
      <c r="BK239" s="203">
        <f>ROUND(I239*H239,2)</f>
        <v>0</v>
      </c>
      <c r="BL239" s="17" t="s">
        <v>1053</v>
      </c>
      <c r="BM239" s="202" t="s">
        <v>1081</v>
      </c>
    </row>
    <row r="240" spans="1:65" s="2" customFormat="1" ht="48.75">
      <c r="A240" s="34"/>
      <c r="B240" s="35"/>
      <c r="C240" s="36"/>
      <c r="D240" s="204" t="s">
        <v>157</v>
      </c>
      <c r="E240" s="36"/>
      <c r="F240" s="205" t="s">
        <v>1082</v>
      </c>
      <c r="G240" s="36"/>
      <c r="H240" s="36"/>
      <c r="I240" s="206"/>
      <c r="J240" s="36"/>
      <c r="K240" s="36"/>
      <c r="L240" s="39"/>
      <c r="M240" s="207"/>
      <c r="N240" s="208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157</v>
      </c>
      <c r="AU240" s="17" t="s">
        <v>80</v>
      </c>
    </row>
    <row r="241" spans="1:65" s="2" customFormat="1" ht="24.2" customHeight="1">
      <c r="A241" s="34"/>
      <c r="B241" s="35"/>
      <c r="C241" s="191" t="s">
        <v>633</v>
      </c>
      <c r="D241" s="191" t="s">
        <v>150</v>
      </c>
      <c r="E241" s="192" t="s">
        <v>1083</v>
      </c>
      <c r="F241" s="193" t="s">
        <v>1084</v>
      </c>
      <c r="G241" s="194" t="s">
        <v>1076</v>
      </c>
      <c r="H241" s="195">
        <v>2</v>
      </c>
      <c r="I241" s="196"/>
      <c r="J241" s="197">
        <f>ROUND(I241*H241,2)</f>
        <v>0</v>
      </c>
      <c r="K241" s="193" t="s">
        <v>925</v>
      </c>
      <c r="L241" s="39"/>
      <c r="M241" s="198" t="s">
        <v>1</v>
      </c>
      <c r="N241" s="199" t="s">
        <v>37</v>
      </c>
      <c r="O241" s="71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2" t="s">
        <v>1053</v>
      </c>
      <c r="AT241" s="202" t="s">
        <v>150</v>
      </c>
      <c r="AU241" s="202" t="s">
        <v>80</v>
      </c>
      <c r="AY241" s="17" t="s">
        <v>147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7" t="s">
        <v>80</v>
      </c>
      <c r="BK241" s="203">
        <f>ROUND(I241*H241,2)</f>
        <v>0</v>
      </c>
      <c r="BL241" s="17" t="s">
        <v>1053</v>
      </c>
      <c r="BM241" s="202" t="s">
        <v>1085</v>
      </c>
    </row>
    <row r="242" spans="1:65" s="2" customFormat="1" ht="19.5">
      <c r="A242" s="34"/>
      <c r="B242" s="35"/>
      <c r="C242" s="36"/>
      <c r="D242" s="204" t="s">
        <v>157</v>
      </c>
      <c r="E242" s="36"/>
      <c r="F242" s="205" t="s">
        <v>1086</v>
      </c>
      <c r="G242" s="36"/>
      <c r="H242" s="36"/>
      <c r="I242" s="206"/>
      <c r="J242" s="36"/>
      <c r="K242" s="36"/>
      <c r="L242" s="39"/>
      <c r="M242" s="207"/>
      <c r="N242" s="208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157</v>
      </c>
      <c r="AU242" s="17" t="s">
        <v>80</v>
      </c>
    </row>
    <row r="243" spans="1:65" s="2" customFormat="1" ht="24.2" customHeight="1">
      <c r="A243" s="34"/>
      <c r="B243" s="35"/>
      <c r="C243" s="191" t="s">
        <v>314</v>
      </c>
      <c r="D243" s="191" t="s">
        <v>150</v>
      </c>
      <c r="E243" s="192" t="s">
        <v>1087</v>
      </c>
      <c r="F243" s="193" t="s">
        <v>1088</v>
      </c>
      <c r="G243" s="194" t="s">
        <v>1076</v>
      </c>
      <c r="H243" s="195">
        <v>2</v>
      </c>
      <c r="I243" s="196"/>
      <c r="J243" s="197">
        <f>ROUND(I243*H243,2)</f>
        <v>0</v>
      </c>
      <c r="K243" s="193" t="s">
        <v>925</v>
      </c>
      <c r="L243" s="39"/>
      <c r="M243" s="198" t="s">
        <v>1</v>
      </c>
      <c r="N243" s="199" t="s">
        <v>37</v>
      </c>
      <c r="O243" s="71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2" t="s">
        <v>1053</v>
      </c>
      <c r="AT243" s="202" t="s">
        <v>150</v>
      </c>
      <c r="AU243" s="202" t="s">
        <v>80</v>
      </c>
      <c r="AY243" s="17" t="s">
        <v>147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7" t="s">
        <v>80</v>
      </c>
      <c r="BK243" s="203">
        <f>ROUND(I243*H243,2)</f>
        <v>0</v>
      </c>
      <c r="BL243" s="17" t="s">
        <v>1053</v>
      </c>
      <c r="BM243" s="202" t="s">
        <v>1089</v>
      </c>
    </row>
    <row r="244" spans="1:65" s="2" customFormat="1" ht="29.25">
      <c r="A244" s="34"/>
      <c r="B244" s="35"/>
      <c r="C244" s="36"/>
      <c r="D244" s="204" t="s">
        <v>157</v>
      </c>
      <c r="E244" s="36"/>
      <c r="F244" s="205" t="s">
        <v>1090</v>
      </c>
      <c r="G244" s="36"/>
      <c r="H244" s="36"/>
      <c r="I244" s="206"/>
      <c r="J244" s="36"/>
      <c r="K244" s="36"/>
      <c r="L244" s="39"/>
      <c r="M244" s="207"/>
      <c r="N244" s="208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157</v>
      </c>
      <c r="AU244" s="17" t="s">
        <v>80</v>
      </c>
    </row>
    <row r="245" spans="1:65" s="2" customFormat="1" ht="24.2" customHeight="1">
      <c r="A245" s="34"/>
      <c r="B245" s="35"/>
      <c r="C245" s="191" t="s">
        <v>502</v>
      </c>
      <c r="D245" s="191" t="s">
        <v>150</v>
      </c>
      <c r="E245" s="192" t="s">
        <v>1091</v>
      </c>
      <c r="F245" s="193" t="s">
        <v>1092</v>
      </c>
      <c r="G245" s="194" t="s">
        <v>1076</v>
      </c>
      <c r="H245" s="195">
        <v>7</v>
      </c>
      <c r="I245" s="196"/>
      <c r="J245" s="197">
        <f>ROUND(I245*H245,2)</f>
        <v>0</v>
      </c>
      <c r="K245" s="193" t="s">
        <v>925</v>
      </c>
      <c r="L245" s="39"/>
      <c r="M245" s="198" t="s">
        <v>1</v>
      </c>
      <c r="N245" s="199" t="s">
        <v>37</v>
      </c>
      <c r="O245" s="71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2" t="s">
        <v>1053</v>
      </c>
      <c r="AT245" s="202" t="s">
        <v>150</v>
      </c>
      <c r="AU245" s="202" t="s">
        <v>80</v>
      </c>
      <c r="AY245" s="17" t="s">
        <v>147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7" t="s">
        <v>80</v>
      </c>
      <c r="BK245" s="203">
        <f>ROUND(I245*H245,2)</f>
        <v>0</v>
      </c>
      <c r="BL245" s="17" t="s">
        <v>1053</v>
      </c>
      <c r="BM245" s="202" t="s">
        <v>1093</v>
      </c>
    </row>
    <row r="246" spans="1:65" s="2" customFormat="1" ht="29.25">
      <c r="A246" s="34"/>
      <c r="B246" s="35"/>
      <c r="C246" s="36"/>
      <c r="D246" s="204" t="s">
        <v>157</v>
      </c>
      <c r="E246" s="36"/>
      <c r="F246" s="205" t="s">
        <v>1094</v>
      </c>
      <c r="G246" s="36"/>
      <c r="H246" s="36"/>
      <c r="I246" s="206"/>
      <c r="J246" s="36"/>
      <c r="K246" s="36"/>
      <c r="L246" s="39"/>
      <c r="M246" s="252"/>
      <c r="N246" s="253"/>
      <c r="O246" s="254"/>
      <c r="P246" s="254"/>
      <c r="Q246" s="254"/>
      <c r="R246" s="254"/>
      <c r="S246" s="254"/>
      <c r="T246" s="25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157</v>
      </c>
      <c r="AU246" s="17" t="s">
        <v>80</v>
      </c>
    </row>
    <row r="247" spans="1:65" s="2" customFormat="1" ht="6.95" customHeight="1">
      <c r="A247" s="34"/>
      <c r="B247" s="54"/>
      <c r="C247" s="55"/>
      <c r="D247" s="55"/>
      <c r="E247" s="55"/>
      <c r="F247" s="55"/>
      <c r="G247" s="55"/>
      <c r="H247" s="55"/>
      <c r="I247" s="55"/>
      <c r="J247" s="55"/>
      <c r="K247" s="55"/>
      <c r="L247" s="39"/>
      <c r="M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</row>
  </sheetData>
  <sheetProtection algorithmName="SHA-512" hashValue="0s9oev3kaP+e/NsR7SSsxehcc9YUwCeUXcIf+WWpblyaM4SHyFoRKAtOeCG9SIhtKYLuci8HeRexKm2SZf6sng==" saltValue="8bCddpo3+oWfrB21Fsq1oIToDZbCrGCDAv+bA90iFSNc4BpnjLeIoQPodrQpXXRzQFxYK81Q7N0Bl2Pj9ZZKKA==" spinCount="100000" sheet="1" objects="1" scenarios="1" formatColumns="0" formatRows="0" autoFilter="0"/>
  <autoFilter ref="C126:K246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1" t="str">
        <f>'Rekapitulace stavby'!K6</f>
        <v>Bylnice - vestavba prostor provozního střediska</v>
      </c>
      <c r="F7" s="302"/>
      <c r="G7" s="302"/>
      <c r="H7" s="302"/>
      <c r="L7" s="20"/>
    </row>
    <row r="8" spans="1:46" s="2" customFormat="1" ht="12" customHeight="1">
      <c r="A8" s="34"/>
      <c r="B8" s="39"/>
      <c r="C8" s="34"/>
      <c r="D8" s="119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3" t="s">
        <v>1095</v>
      </c>
      <c r="F9" s="304"/>
      <c r="G9" s="304"/>
      <c r="H9" s="30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23</v>
      </c>
      <c r="E14" s="34"/>
      <c r="F14" s="34"/>
      <c r="G14" s="34"/>
      <c r="H14" s="34"/>
      <c r="I14" s="119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26</v>
      </c>
      <c r="E17" s="34"/>
      <c r="F17" s="34"/>
      <c r="G17" s="34"/>
      <c r="H17" s="34"/>
      <c r="I17" s="119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5" t="str">
        <f>'Rekapitulace stavby'!E14</f>
        <v>Vyplň údaj</v>
      </c>
      <c r="F18" s="306"/>
      <c r="G18" s="306"/>
      <c r="H18" s="306"/>
      <c r="I18" s="119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28</v>
      </c>
      <c r="E20" s="34"/>
      <c r="F20" s="34"/>
      <c r="G20" s="34"/>
      <c r="H20" s="34"/>
      <c r="I20" s="119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30</v>
      </c>
      <c r="E23" s="34"/>
      <c r="F23" s="34"/>
      <c r="G23" s="34"/>
      <c r="H23" s="34"/>
      <c r="I23" s="119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7" t="s">
        <v>1</v>
      </c>
      <c r="F27" s="307"/>
      <c r="G27" s="307"/>
      <c r="H27" s="307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34"/>
      <c r="J30" s="126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7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36</v>
      </c>
      <c r="E33" s="119" t="s">
        <v>37</v>
      </c>
      <c r="F33" s="129">
        <f>ROUND((SUM(BE118:BE131)),  2)</f>
        <v>0</v>
      </c>
      <c r="G33" s="34"/>
      <c r="H33" s="34"/>
      <c r="I33" s="130">
        <v>0.21</v>
      </c>
      <c r="J33" s="129">
        <f>ROUND(((SUM(BE118:BE131))*I33),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38</v>
      </c>
      <c r="F34" s="129">
        <f>ROUND((SUM(BF118:BF131)),  2)</f>
        <v>0</v>
      </c>
      <c r="G34" s="34"/>
      <c r="H34" s="34"/>
      <c r="I34" s="130">
        <v>0.15</v>
      </c>
      <c r="J34" s="129">
        <f>ROUND(((SUM(BF118:BF131))*I34),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39</v>
      </c>
      <c r="F35" s="129">
        <f>ROUND((SUM(BG118:BG131)),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40</v>
      </c>
      <c r="F36" s="129">
        <f>ROUND((SUM(BH118:BH131)),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41</v>
      </c>
      <c r="F37" s="129">
        <f>ROUND((SUM(BI118:BI131)),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8" t="str">
        <f>E7</f>
        <v>Bylnice - vestavba prostor provozního střediska</v>
      </c>
      <c r="F85" s="309"/>
      <c r="G85" s="309"/>
      <c r="H85" s="30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SO 05 - Slaboproud</v>
      </c>
      <c r="F87" s="310"/>
      <c r="G87" s="310"/>
      <c r="H87" s="31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112</v>
      </c>
      <c r="D94" s="150"/>
      <c r="E94" s="150"/>
      <c r="F94" s="150"/>
      <c r="G94" s="150"/>
      <c r="H94" s="150"/>
      <c r="I94" s="150"/>
      <c r="J94" s="151" t="s">
        <v>113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114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53"/>
      <c r="C97" s="154"/>
      <c r="D97" s="155" t="s">
        <v>120</v>
      </c>
      <c r="E97" s="156"/>
      <c r="F97" s="156"/>
      <c r="G97" s="156"/>
      <c r="H97" s="156"/>
      <c r="I97" s="156"/>
      <c r="J97" s="157">
        <f>J119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1096</v>
      </c>
      <c r="E98" s="161"/>
      <c r="F98" s="161"/>
      <c r="G98" s="161"/>
      <c r="H98" s="161"/>
      <c r="I98" s="161"/>
      <c r="J98" s="162">
        <f>J120</f>
        <v>0</v>
      </c>
      <c r="K98" s="104"/>
      <c r="L98" s="163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132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08" t="str">
        <f>E7</f>
        <v>Bylnice - vestavba prostor provozního střediska</v>
      </c>
      <c r="F108" s="309"/>
      <c r="G108" s="309"/>
      <c r="H108" s="30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109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61" t="str">
        <f>E9</f>
        <v>SO 05 - Slaboproud</v>
      </c>
      <c r="F110" s="310"/>
      <c r="G110" s="310"/>
      <c r="H110" s="31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>
        <f>IF(J12="","",J12)</f>
        <v>0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 xml:space="preserve"> </v>
      </c>
      <c r="G114" s="36"/>
      <c r="H114" s="36"/>
      <c r="I114" s="29" t="s">
        <v>28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26</v>
      </c>
      <c r="D115" s="36"/>
      <c r="E115" s="36"/>
      <c r="F115" s="27" t="str">
        <f>IF(E18="","",E18)</f>
        <v>Vyplň údaj</v>
      </c>
      <c r="G115" s="36"/>
      <c r="H115" s="36"/>
      <c r="I115" s="29" t="s">
        <v>30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4"/>
      <c r="B117" s="165"/>
      <c r="C117" s="166" t="s">
        <v>133</v>
      </c>
      <c r="D117" s="167" t="s">
        <v>57</v>
      </c>
      <c r="E117" s="167" t="s">
        <v>53</v>
      </c>
      <c r="F117" s="167" t="s">
        <v>54</v>
      </c>
      <c r="G117" s="167" t="s">
        <v>134</v>
      </c>
      <c r="H117" s="167" t="s">
        <v>135</v>
      </c>
      <c r="I117" s="167" t="s">
        <v>136</v>
      </c>
      <c r="J117" s="167" t="s">
        <v>113</v>
      </c>
      <c r="K117" s="168" t="s">
        <v>137</v>
      </c>
      <c r="L117" s="169"/>
      <c r="M117" s="75" t="s">
        <v>1</v>
      </c>
      <c r="N117" s="76" t="s">
        <v>36</v>
      </c>
      <c r="O117" s="76" t="s">
        <v>138</v>
      </c>
      <c r="P117" s="76" t="s">
        <v>139</v>
      </c>
      <c r="Q117" s="76" t="s">
        <v>140</v>
      </c>
      <c r="R117" s="76" t="s">
        <v>141</v>
      </c>
      <c r="S117" s="76" t="s">
        <v>142</v>
      </c>
      <c r="T117" s="77" t="s">
        <v>143</v>
      </c>
      <c r="U117" s="16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/>
    </row>
    <row r="118" spans="1:65" s="2" customFormat="1" ht="22.9" customHeight="1">
      <c r="A118" s="34"/>
      <c r="B118" s="35"/>
      <c r="C118" s="82" t="s">
        <v>144</v>
      </c>
      <c r="D118" s="36"/>
      <c r="E118" s="36"/>
      <c r="F118" s="36"/>
      <c r="G118" s="36"/>
      <c r="H118" s="36"/>
      <c r="I118" s="36"/>
      <c r="J118" s="170">
        <f>BK118</f>
        <v>0</v>
      </c>
      <c r="K118" s="36"/>
      <c r="L118" s="39"/>
      <c r="M118" s="78"/>
      <c r="N118" s="171"/>
      <c r="O118" s="79"/>
      <c r="P118" s="172">
        <f>P119</f>
        <v>0</v>
      </c>
      <c r="Q118" s="79"/>
      <c r="R118" s="172">
        <f>R119</f>
        <v>4.4099999999999999E-3</v>
      </c>
      <c r="S118" s="79"/>
      <c r="T118" s="173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71</v>
      </c>
      <c r="AU118" s="17" t="s">
        <v>115</v>
      </c>
      <c r="BK118" s="174">
        <f>BK119</f>
        <v>0</v>
      </c>
    </row>
    <row r="119" spans="1:65" s="12" customFormat="1" ht="25.9" customHeight="1">
      <c r="B119" s="175"/>
      <c r="C119" s="176"/>
      <c r="D119" s="177" t="s">
        <v>71</v>
      </c>
      <c r="E119" s="178" t="s">
        <v>247</v>
      </c>
      <c r="F119" s="178" t="s">
        <v>248</v>
      </c>
      <c r="G119" s="176"/>
      <c r="H119" s="176"/>
      <c r="I119" s="179"/>
      <c r="J119" s="180">
        <f>BK119</f>
        <v>0</v>
      </c>
      <c r="K119" s="176"/>
      <c r="L119" s="181"/>
      <c r="M119" s="182"/>
      <c r="N119" s="183"/>
      <c r="O119" s="183"/>
      <c r="P119" s="184">
        <f>P120</f>
        <v>0</v>
      </c>
      <c r="Q119" s="183"/>
      <c r="R119" s="184">
        <f>R120</f>
        <v>4.4099999999999999E-3</v>
      </c>
      <c r="S119" s="183"/>
      <c r="T119" s="185">
        <f>T120</f>
        <v>0</v>
      </c>
      <c r="AR119" s="186" t="s">
        <v>82</v>
      </c>
      <c r="AT119" s="187" t="s">
        <v>71</v>
      </c>
      <c r="AU119" s="187" t="s">
        <v>72</v>
      </c>
      <c r="AY119" s="186" t="s">
        <v>147</v>
      </c>
      <c r="BK119" s="188">
        <f>BK120</f>
        <v>0</v>
      </c>
    </row>
    <row r="120" spans="1:65" s="12" customFormat="1" ht="22.9" customHeight="1">
      <c r="B120" s="175"/>
      <c r="C120" s="176"/>
      <c r="D120" s="177" t="s">
        <v>71</v>
      </c>
      <c r="E120" s="189" t="s">
        <v>1097</v>
      </c>
      <c r="F120" s="189" t="s">
        <v>1098</v>
      </c>
      <c r="G120" s="176"/>
      <c r="H120" s="176"/>
      <c r="I120" s="179"/>
      <c r="J120" s="190">
        <f>BK120</f>
        <v>0</v>
      </c>
      <c r="K120" s="176"/>
      <c r="L120" s="181"/>
      <c r="M120" s="182"/>
      <c r="N120" s="183"/>
      <c r="O120" s="183"/>
      <c r="P120" s="184">
        <f>SUM(P121:P131)</f>
        <v>0</v>
      </c>
      <c r="Q120" s="183"/>
      <c r="R120" s="184">
        <f>SUM(R121:R131)</f>
        <v>4.4099999999999999E-3</v>
      </c>
      <c r="S120" s="183"/>
      <c r="T120" s="185">
        <f>SUM(T121:T131)</f>
        <v>0</v>
      </c>
      <c r="AR120" s="186" t="s">
        <v>82</v>
      </c>
      <c r="AT120" s="187" t="s">
        <v>71</v>
      </c>
      <c r="AU120" s="187" t="s">
        <v>80</v>
      </c>
      <c r="AY120" s="186" t="s">
        <v>147</v>
      </c>
      <c r="BK120" s="188">
        <f>SUM(BK121:BK131)</f>
        <v>0</v>
      </c>
    </row>
    <row r="121" spans="1:65" s="2" customFormat="1" ht="24.2" customHeight="1">
      <c r="A121" s="34"/>
      <c r="B121" s="35"/>
      <c r="C121" s="191" t="s">
        <v>80</v>
      </c>
      <c r="D121" s="191" t="s">
        <v>150</v>
      </c>
      <c r="E121" s="192" t="s">
        <v>1099</v>
      </c>
      <c r="F121" s="193" t="s">
        <v>1100</v>
      </c>
      <c r="G121" s="194" t="s">
        <v>217</v>
      </c>
      <c r="H121" s="195">
        <v>35</v>
      </c>
      <c r="I121" s="196"/>
      <c r="J121" s="197">
        <f>ROUND(I121*H121,2)</f>
        <v>0</v>
      </c>
      <c r="K121" s="193" t="s">
        <v>154</v>
      </c>
      <c r="L121" s="39"/>
      <c r="M121" s="198" t="s">
        <v>1</v>
      </c>
      <c r="N121" s="199" t="s">
        <v>37</v>
      </c>
      <c r="O121" s="71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2" t="s">
        <v>235</v>
      </c>
      <c r="AT121" s="202" t="s">
        <v>150</v>
      </c>
      <c r="AU121" s="202" t="s">
        <v>82</v>
      </c>
      <c r="AY121" s="17" t="s">
        <v>147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7" t="s">
        <v>80</v>
      </c>
      <c r="BK121" s="203">
        <f>ROUND(I121*H121,2)</f>
        <v>0</v>
      </c>
      <c r="BL121" s="17" t="s">
        <v>235</v>
      </c>
      <c r="BM121" s="202" t="s">
        <v>1101</v>
      </c>
    </row>
    <row r="122" spans="1:65" s="2" customFormat="1" ht="19.5">
      <c r="A122" s="34"/>
      <c r="B122" s="35"/>
      <c r="C122" s="36"/>
      <c r="D122" s="204" t="s">
        <v>157</v>
      </c>
      <c r="E122" s="36"/>
      <c r="F122" s="205" t="s">
        <v>1102</v>
      </c>
      <c r="G122" s="36"/>
      <c r="H122" s="36"/>
      <c r="I122" s="206"/>
      <c r="J122" s="36"/>
      <c r="K122" s="36"/>
      <c r="L122" s="39"/>
      <c r="M122" s="207"/>
      <c r="N122" s="208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157</v>
      </c>
      <c r="AU122" s="17" t="s">
        <v>82</v>
      </c>
    </row>
    <row r="123" spans="1:65" s="2" customFormat="1" ht="14.45" customHeight="1">
      <c r="A123" s="34"/>
      <c r="B123" s="35"/>
      <c r="C123" s="241" t="s">
        <v>82</v>
      </c>
      <c r="D123" s="241" t="s">
        <v>236</v>
      </c>
      <c r="E123" s="242" t="s">
        <v>1103</v>
      </c>
      <c r="F123" s="243" t="s">
        <v>1104</v>
      </c>
      <c r="G123" s="244" t="s">
        <v>217</v>
      </c>
      <c r="H123" s="245">
        <v>36.75</v>
      </c>
      <c r="I123" s="246"/>
      <c r="J123" s="247">
        <f>ROUND(I123*H123,2)</f>
        <v>0</v>
      </c>
      <c r="K123" s="243" t="s">
        <v>154</v>
      </c>
      <c r="L123" s="248"/>
      <c r="M123" s="249" t="s">
        <v>1</v>
      </c>
      <c r="N123" s="250" t="s">
        <v>37</v>
      </c>
      <c r="O123" s="71"/>
      <c r="P123" s="200">
        <f>O123*H123</f>
        <v>0</v>
      </c>
      <c r="Q123" s="200">
        <v>1.2E-4</v>
      </c>
      <c r="R123" s="200">
        <f>Q123*H123</f>
        <v>4.4099999999999999E-3</v>
      </c>
      <c r="S123" s="200">
        <v>0</v>
      </c>
      <c r="T123" s="20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2" t="s">
        <v>266</v>
      </c>
      <c r="AT123" s="202" t="s">
        <v>236</v>
      </c>
      <c r="AU123" s="202" t="s">
        <v>82</v>
      </c>
      <c r="AY123" s="17" t="s">
        <v>147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7" t="s">
        <v>80</v>
      </c>
      <c r="BK123" s="203">
        <f>ROUND(I123*H123,2)</f>
        <v>0</v>
      </c>
      <c r="BL123" s="17" t="s">
        <v>235</v>
      </c>
      <c r="BM123" s="202" t="s">
        <v>1105</v>
      </c>
    </row>
    <row r="124" spans="1:65" s="2" customFormat="1" ht="11.25">
      <c r="A124" s="34"/>
      <c r="B124" s="35"/>
      <c r="C124" s="36"/>
      <c r="D124" s="204" t="s">
        <v>157</v>
      </c>
      <c r="E124" s="36"/>
      <c r="F124" s="205" t="s">
        <v>1104</v>
      </c>
      <c r="G124" s="36"/>
      <c r="H124" s="36"/>
      <c r="I124" s="206"/>
      <c r="J124" s="36"/>
      <c r="K124" s="36"/>
      <c r="L124" s="39"/>
      <c r="M124" s="207"/>
      <c r="N124" s="208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157</v>
      </c>
      <c r="AU124" s="17" t="s">
        <v>82</v>
      </c>
    </row>
    <row r="125" spans="1:65" s="14" customFormat="1" ht="11.25">
      <c r="B125" s="219"/>
      <c r="C125" s="220"/>
      <c r="D125" s="204" t="s">
        <v>159</v>
      </c>
      <c r="E125" s="220"/>
      <c r="F125" s="222" t="s">
        <v>1106</v>
      </c>
      <c r="G125" s="220"/>
      <c r="H125" s="223">
        <v>36.75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159</v>
      </c>
      <c r="AU125" s="229" t="s">
        <v>82</v>
      </c>
      <c r="AV125" s="14" t="s">
        <v>82</v>
      </c>
      <c r="AW125" s="14" t="s">
        <v>4</v>
      </c>
      <c r="AX125" s="14" t="s">
        <v>80</v>
      </c>
      <c r="AY125" s="229" t="s">
        <v>147</v>
      </c>
    </row>
    <row r="126" spans="1:65" s="2" customFormat="1" ht="14.45" customHeight="1">
      <c r="A126" s="34"/>
      <c r="B126" s="35"/>
      <c r="C126" s="191" t="s">
        <v>623</v>
      </c>
      <c r="D126" s="191" t="s">
        <v>150</v>
      </c>
      <c r="E126" s="192" t="s">
        <v>1107</v>
      </c>
      <c r="F126" s="193" t="s">
        <v>1108</v>
      </c>
      <c r="G126" s="194" t="s">
        <v>217</v>
      </c>
      <c r="H126" s="195">
        <v>35</v>
      </c>
      <c r="I126" s="196"/>
      <c r="J126" s="197">
        <f>ROUND(I126*H126,2)</f>
        <v>0</v>
      </c>
      <c r="K126" s="193" t="s">
        <v>154</v>
      </c>
      <c r="L126" s="39"/>
      <c r="M126" s="198" t="s">
        <v>1</v>
      </c>
      <c r="N126" s="199" t="s">
        <v>37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235</v>
      </c>
      <c r="AT126" s="202" t="s">
        <v>150</v>
      </c>
      <c r="AU126" s="202" t="s">
        <v>82</v>
      </c>
      <c r="AY126" s="17" t="s">
        <v>147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235</v>
      </c>
      <c r="BM126" s="202" t="s">
        <v>1109</v>
      </c>
    </row>
    <row r="127" spans="1:65" s="2" customFormat="1" ht="11.25">
      <c r="A127" s="34"/>
      <c r="B127" s="35"/>
      <c r="C127" s="36"/>
      <c r="D127" s="204" t="s">
        <v>157</v>
      </c>
      <c r="E127" s="36"/>
      <c r="F127" s="205" t="s">
        <v>1110</v>
      </c>
      <c r="G127" s="36"/>
      <c r="H127" s="36"/>
      <c r="I127" s="206"/>
      <c r="J127" s="36"/>
      <c r="K127" s="36"/>
      <c r="L127" s="39"/>
      <c r="M127" s="207"/>
      <c r="N127" s="208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157</v>
      </c>
      <c r="AU127" s="17" t="s">
        <v>82</v>
      </c>
    </row>
    <row r="128" spans="1:65" s="2" customFormat="1" ht="14.45" customHeight="1">
      <c r="A128" s="34"/>
      <c r="B128" s="35"/>
      <c r="C128" s="191" t="s">
        <v>155</v>
      </c>
      <c r="D128" s="191" t="s">
        <v>150</v>
      </c>
      <c r="E128" s="192" t="s">
        <v>1111</v>
      </c>
      <c r="F128" s="193" t="s">
        <v>1112</v>
      </c>
      <c r="G128" s="194" t="s">
        <v>200</v>
      </c>
      <c r="H128" s="195">
        <v>2</v>
      </c>
      <c r="I128" s="196"/>
      <c r="J128" s="197">
        <f>ROUND(I128*H128,2)</f>
        <v>0</v>
      </c>
      <c r="K128" s="193" t="s">
        <v>154</v>
      </c>
      <c r="L128" s="39"/>
      <c r="M128" s="198" t="s">
        <v>1</v>
      </c>
      <c r="N128" s="199" t="s">
        <v>37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235</v>
      </c>
      <c r="AT128" s="202" t="s">
        <v>150</v>
      </c>
      <c r="AU128" s="202" t="s">
        <v>82</v>
      </c>
      <c r="AY128" s="17" t="s">
        <v>147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80</v>
      </c>
      <c r="BK128" s="203">
        <f>ROUND(I128*H128,2)</f>
        <v>0</v>
      </c>
      <c r="BL128" s="17" t="s">
        <v>235</v>
      </c>
      <c r="BM128" s="202" t="s">
        <v>1113</v>
      </c>
    </row>
    <row r="129" spans="1:65" s="2" customFormat="1" ht="11.25">
      <c r="A129" s="34"/>
      <c r="B129" s="35"/>
      <c r="C129" s="36"/>
      <c r="D129" s="204" t="s">
        <v>157</v>
      </c>
      <c r="E129" s="36"/>
      <c r="F129" s="205" t="s">
        <v>1114</v>
      </c>
      <c r="G129" s="36"/>
      <c r="H129" s="36"/>
      <c r="I129" s="206"/>
      <c r="J129" s="36"/>
      <c r="K129" s="36"/>
      <c r="L129" s="39"/>
      <c r="M129" s="207"/>
      <c r="N129" s="208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157</v>
      </c>
      <c r="AU129" s="17" t="s">
        <v>82</v>
      </c>
    </row>
    <row r="130" spans="1:65" s="2" customFormat="1" ht="14.45" customHeight="1">
      <c r="A130" s="34"/>
      <c r="B130" s="35"/>
      <c r="C130" s="191" t="s">
        <v>167</v>
      </c>
      <c r="D130" s="191" t="s">
        <v>150</v>
      </c>
      <c r="E130" s="192" t="s">
        <v>1115</v>
      </c>
      <c r="F130" s="193" t="s">
        <v>1116</v>
      </c>
      <c r="G130" s="194" t="s">
        <v>323</v>
      </c>
      <c r="H130" s="195">
        <v>1</v>
      </c>
      <c r="I130" s="196"/>
      <c r="J130" s="197">
        <f>ROUND(I130*H130,2)</f>
        <v>0</v>
      </c>
      <c r="K130" s="193" t="s">
        <v>1</v>
      </c>
      <c r="L130" s="39"/>
      <c r="M130" s="198" t="s">
        <v>1</v>
      </c>
      <c r="N130" s="199" t="s">
        <v>37</v>
      </c>
      <c r="O130" s="7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235</v>
      </c>
      <c r="AT130" s="202" t="s">
        <v>150</v>
      </c>
      <c r="AU130" s="202" t="s">
        <v>82</v>
      </c>
      <c r="AY130" s="17" t="s">
        <v>147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80</v>
      </c>
      <c r="BK130" s="203">
        <f>ROUND(I130*H130,2)</f>
        <v>0</v>
      </c>
      <c r="BL130" s="17" t="s">
        <v>235</v>
      </c>
      <c r="BM130" s="202" t="s">
        <v>1117</v>
      </c>
    </row>
    <row r="131" spans="1:65" s="2" customFormat="1" ht="11.25">
      <c r="A131" s="34"/>
      <c r="B131" s="35"/>
      <c r="C131" s="36"/>
      <c r="D131" s="204" t="s">
        <v>157</v>
      </c>
      <c r="E131" s="36"/>
      <c r="F131" s="205" t="s">
        <v>1118</v>
      </c>
      <c r="G131" s="36"/>
      <c r="H131" s="36"/>
      <c r="I131" s="206"/>
      <c r="J131" s="36"/>
      <c r="K131" s="36"/>
      <c r="L131" s="39"/>
      <c r="M131" s="252"/>
      <c r="N131" s="253"/>
      <c r="O131" s="254"/>
      <c r="P131" s="254"/>
      <c r="Q131" s="254"/>
      <c r="R131" s="254"/>
      <c r="S131" s="254"/>
      <c r="T131" s="25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157</v>
      </c>
      <c r="AU131" s="17" t="s">
        <v>82</v>
      </c>
    </row>
    <row r="132" spans="1:65" s="2" customFormat="1" ht="6.95" customHeight="1">
      <c r="A132" s="3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39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sheetProtection algorithmName="SHA-512" hashValue="6WGWxGaRSoHVCzSEhb/fU6psXbAGA2Jwi4Fhha90Cn58Nj4K8efGoE/9KItTkr7NUmDH3LCRDagLyH7plpWz7g==" saltValue="PTEPdKx7qpL0RtnhYIC4AeqQpQWe8xs7F9Xt3E/HdQqnX9BgIw7DUxNAM8m6t7YLFeYxQS3r6GM1rmDbP5kR/Q==" spinCount="100000" sheet="1" objects="1" scenarios="1" formatColumns="0" formatRows="0" autoFilter="0"/>
  <autoFilter ref="C117:K13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1" t="str">
        <f>'Rekapitulace stavby'!K6</f>
        <v>Bylnice - vestavba prostor provozního střediska</v>
      </c>
      <c r="F7" s="302"/>
      <c r="G7" s="302"/>
      <c r="H7" s="302"/>
      <c r="L7" s="20"/>
    </row>
    <row r="8" spans="1:46" s="2" customFormat="1" ht="12" customHeight="1">
      <c r="A8" s="34"/>
      <c r="B8" s="39"/>
      <c r="C8" s="34"/>
      <c r="D8" s="119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3" t="s">
        <v>1119</v>
      </c>
      <c r="F9" s="304"/>
      <c r="G9" s="304"/>
      <c r="H9" s="30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23</v>
      </c>
      <c r="E14" s="34"/>
      <c r="F14" s="34"/>
      <c r="G14" s="34"/>
      <c r="H14" s="34"/>
      <c r="I14" s="119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26</v>
      </c>
      <c r="E17" s="34"/>
      <c r="F17" s="34"/>
      <c r="G17" s="34"/>
      <c r="H17" s="34"/>
      <c r="I17" s="119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5" t="str">
        <f>'Rekapitulace stavby'!E14</f>
        <v>Vyplň údaj</v>
      </c>
      <c r="F18" s="306"/>
      <c r="G18" s="306"/>
      <c r="H18" s="306"/>
      <c r="I18" s="119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28</v>
      </c>
      <c r="E20" s="34"/>
      <c r="F20" s="34"/>
      <c r="G20" s="34"/>
      <c r="H20" s="34"/>
      <c r="I20" s="119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30</v>
      </c>
      <c r="E23" s="34"/>
      <c r="F23" s="34"/>
      <c r="G23" s="34"/>
      <c r="H23" s="34"/>
      <c r="I23" s="119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7" t="s">
        <v>1</v>
      </c>
      <c r="F27" s="307"/>
      <c r="G27" s="307"/>
      <c r="H27" s="307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34"/>
      <c r="J30" s="126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7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36</v>
      </c>
      <c r="E33" s="119" t="s">
        <v>37</v>
      </c>
      <c r="F33" s="129">
        <f>ROUND((SUM(BE118:BE157)),  2)</f>
        <v>0</v>
      </c>
      <c r="G33" s="34"/>
      <c r="H33" s="34"/>
      <c r="I33" s="130">
        <v>0.21</v>
      </c>
      <c r="J33" s="129">
        <f>ROUND(((SUM(BE118:BE157))*I33),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38</v>
      </c>
      <c r="F34" s="129">
        <f>ROUND((SUM(BF118:BF157)),  2)</f>
        <v>0</v>
      </c>
      <c r="G34" s="34"/>
      <c r="H34" s="34"/>
      <c r="I34" s="130">
        <v>0.15</v>
      </c>
      <c r="J34" s="129">
        <f>ROUND(((SUM(BF118:BF157))*I34),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39</v>
      </c>
      <c r="F35" s="129">
        <f>ROUND((SUM(BG118:BG157)),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40</v>
      </c>
      <c r="F36" s="129">
        <f>ROUND((SUM(BH118:BH157)),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41</v>
      </c>
      <c r="F37" s="129">
        <f>ROUND((SUM(BI118:BI157)),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8" t="str">
        <f>E7</f>
        <v>Bylnice - vestavba prostor provozního střediska</v>
      </c>
      <c r="F85" s="309"/>
      <c r="G85" s="309"/>
      <c r="H85" s="30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SO 06 - Vzduchotechnika</v>
      </c>
      <c r="F87" s="310"/>
      <c r="G87" s="310"/>
      <c r="H87" s="31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112</v>
      </c>
      <c r="D94" s="150"/>
      <c r="E94" s="150"/>
      <c r="F94" s="150"/>
      <c r="G94" s="150"/>
      <c r="H94" s="150"/>
      <c r="I94" s="150"/>
      <c r="J94" s="151" t="s">
        <v>113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114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53"/>
      <c r="C97" s="154"/>
      <c r="D97" s="155" t="s">
        <v>120</v>
      </c>
      <c r="E97" s="156"/>
      <c r="F97" s="156"/>
      <c r="G97" s="156"/>
      <c r="H97" s="156"/>
      <c r="I97" s="156"/>
      <c r="J97" s="157">
        <f>J119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1120</v>
      </c>
      <c r="E98" s="161"/>
      <c r="F98" s="161"/>
      <c r="G98" s="161"/>
      <c r="H98" s="161"/>
      <c r="I98" s="161"/>
      <c r="J98" s="162">
        <f>J120</f>
        <v>0</v>
      </c>
      <c r="K98" s="104"/>
      <c r="L98" s="163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132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08" t="str">
        <f>E7</f>
        <v>Bylnice - vestavba prostor provozního střediska</v>
      </c>
      <c r="F108" s="309"/>
      <c r="G108" s="309"/>
      <c r="H108" s="30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109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61" t="str">
        <f>E9</f>
        <v>SO 06 - Vzduchotechnika</v>
      </c>
      <c r="F110" s="310"/>
      <c r="G110" s="310"/>
      <c r="H110" s="31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>
        <f>IF(J12="","",J12)</f>
        <v>0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 xml:space="preserve"> </v>
      </c>
      <c r="G114" s="36"/>
      <c r="H114" s="36"/>
      <c r="I114" s="29" t="s">
        <v>28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26</v>
      </c>
      <c r="D115" s="36"/>
      <c r="E115" s="36"/>
      <c r="F115" s="27" t="str">
        <f>IF(E18="","",E18)</f>
        <v>Vyplň údaj</v>
      </c>
      <c r="G115" s="36"/>
      <c r="H115" s="36"/>
      <c r="I115" s="29" t="s">
        <v>30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4"/>
      <c r="B117" s="165"/>
      <c r="C117" s="166" t="s">
        <v>133</v>
      </c>
      <c r="D117" s="167" t="s">
        <v>57</v>
      </c>
      <c r="E117" s="167" t="s">
        <v>53</v>
      </c>
      <c r="F117" s="167" t="s">
        <v>54</v>
      </c>
      <c r="G117" s="167" t="s">
        <v>134</v>
      </c>
      <c r="H117" s="167" t="s">
        <v>135</v>
      </c>
      <c r="I117" s="167" t="s">
        <v>136</v>
      </c>
      <c r="J117" s="167" t="s">
        <v>113</v>
      </c>
      <c r="K117" s="168" t="s">
        <v>137</v>
      </c>
      <c r="L117" s="169"/>
      <c r="M117" s="75" t="s">
        <v>1</v>
      </c>
      <c r="N117" s="76" t="s">
        <v>36</v>
      </c>
      <c r="O117" s="76" t="s">
        <v>138</v>
      </c>
      <c r="P117" s="76" t="s">
        <v>139</v>
      </c>
      <c r="Q117" s="76" t="s">
        <v>140</v>
      </c>
      <c r="R117" s="76" t="s">
        <v>141</v>
      </c>
      <c r="S117" s="76" t="s">
        <v>142</v>
      </c>
      <c r="T117" s="77" t="s">
        <v>143</v>
      </c>
      <c r="U117" s="16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/>
    </row>
    <row r="118" spans="1:65" s="2" customFormat="1" ht="22.9" customHeight="1">
      <c r="A118" s="34"/>
      <c r="B118" s="35"/>
      <c r="C118" s="82" t="s">
        <v>144</v>
      </c>
      <c r="D118" s="36"/>
      <c r="E118" s="36"/>
      <c r="F118" s="36"/>
      <c r="G118" s="36"/>
      <c r="H118" s="36"/>
      <c r="I118" s="36"/>
      <c r="J118" s="170">
        <f>BK118</f>
        <v>0</v>
      </c>
      <c r="K118" s="36"/>
      <c r="L118" s="39"/>
      <c r="M118" s="78"/>
      <c r="N118" s="171"/>
      <c r="O118" s="79"/>
      <c r="P118" s="172">
        <f>P119</f>
        <v>0</v>
      </c>
      <c r="Q118" s="79"/>
      <c r="R118" s="172">
        <f>R119</f>
        <v>0.10511999999999999</v>
      </c>
      <c r="S118" s="79"/>
      <c r="T118" s="173">
        <f>T119</f>
        <v>1.1939999999999999E-2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71</v>
      </c>
      <c r="AU118" s="17" t="s">
        <v>115</v>
      </c>
      <c r="BK118" s="174">
        <f>BK119</f>
        <v>0</v>
      </c>
    </row>
    <row r="119" spans="1:65" s="12" customFormat="1" ht="25.9" customHeight="1">
      <c r="B119" s="175"/>
      <c r="C119" s="176"/>
      <c r="D119" s="177" t="s">
        <v>71</v>
      </c>
      <c r="E119" s="178" t="s">
        <v>247</v>
      </c>
      <c r="F119" s="178" t="s">
        <v>248</v>
      </c>
      <c r="G119" s="176"/>
      <c r="H119" s="176"/>
      <c r="I119" s="179"/>
      <c r="J119" s="180">
        <f>BK119</f>
        <v>0</v>
      </c>
      <c r="K119" s="176"/>
      <c r="L119" s="181"/>
      <c r="M119" s="182"/>
      <c r="N119" s="183"/>
      <c r="O119" s="183"/>
      <c r="P119" s="184">
        <f>P120</f>
        <v>0</v>
      </c>
      <c r="Q119" s="183"/>
      <c r="R119" s="184">
        <f>R120</f>
        <v>0.10511999999999999</v>
      </c>
      <c r="S119" s="183"/>
      <c r="T119" s="185">
        <f>T120</f>
        <v>1.1939999999999999E-2</v>
      </c>
      <c r="AR119" s="186" t="s">
        <v>82</v>
      </c>
      <c r="AT119" s="187" t="s">
        <v>71</v>
      </c>
      <c r="AU119" s="187" t="s">
        <v>72</v>
      </c>
      <c r="AY119" s="186" t="s">
        <v>147</v>
      </c>
      <c r="BK119" s="188">
        <f>BK120</f>
        <v>0</v>
      </c>
    </row>
    <row r="120" spans="1:65" s="12" customFormat="1" ht="22.9" customHeight="1">
      <c r="B120" s="175"/>
      <c r="C120" s="176"/>
      <c r="D120" s="177" t="s">
        <v>71</v>
      </c>
      <c r="E120" s="189" t="s">
        <v>1121</v>
      </c>
      <c r="F120" s="189" t="s">
        <v>100</v>
      </c>
      <c r="G120" s="176"/>
      <c r="H120" s="176"/>
      <c r="I120" s="179"/>
      <c r="J120" s="190">
        <f>BK120</f>
        <v>0</v>
      </c>
      <c r="K120" s="176"/>
      <c r="L120" s="181"/>
      <c r="M120" s="182"/>
      <c r="N120" s="183"/>
      <c r="O120" s="183"/>
      <c r="P120" s="184">
        <f>SUM(P121:P157)</f>
        <v>0</v>
      </c>
      <c r="Q120" s="183"/>
      <c r="R120" s="184">
        <f>SUM(R121:R157)</f>
        <v>0.10511999999999999</v>
      </c>
      <c r="S120" s="183"/>
      <c r="T120" s="185">
        <f>SUM(T121:T157)</f>
        <v>1.1939999999999999E-2</v>
      </c>
      <c r="AR120" s="186" t="s">
        <v>82</v>
      </c>
      <c r="AT120" s="187" t="s">
        <v>71</v>
      </c>
      <c r="AU120" s="187" t="s">
        <v>80</v>
      </c>
      <c r="AY120" s="186" t="s">
        <v>147</v>
      </c>
      <c r="BK120" s="188">
        <f>SUM(BK121:BK157)</f>
        <v>0</v>
      </c>
    </row>
    <row r="121" spans="1:65" s="2" customFormat="1" ht="24.2" customHeight="1">
      <c r="A121" s="34"/>
      <c r="B121" s="35"/>
      <c r="C121" s="191" t="s">
        <v>80</v>
      </c>
      <c r="D121" s="191" t="s">
        <v>150</v>
      </c>
      <c r="E121" s="192" t="s">
        <v>1122</v>
      </c>
      <c r="F121" s="193" t="s">
        <v>1123</v>
      </c>
      <c r="G121" s="194" t="s">
        <v>200</v>
      </c>
      <c r="H121" s="195">
        <v>3</v>
      </c>
      <c r="I121" s="196"/>
      <c r="J121" s="197">
        <f>ROUND(I121*H121,2)</f>
        <v>0</v>
      </c>
      <c r="K121" s="193" t="s">
        <v>154</v>
      </c>
      <c r="L121" s="39"/>
      <c r="M121" s="198" t="s">
        <v>1</v>
      </c>
      <c r="N121" s="199" t="s">
        <v>37</v>
      </c>
      <c r="O121" s="71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2" t="s">
        <v>235</v>
      </c>
      <c r="AT121" s="202" t="s">
        <v>150</v>
      </c>
      <c r="AU121" s="202" t="s">
        <v>82</v>
      </c>
      <c r="AY121" s="17" t="s">
        <v>147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7" t="s">
        <v>80</v>
      </c>
      <c r="BK121" s="203">
        <f>ROUND(I121*H121,2)</f>
        <v>0</v>
      </c>
      <c r="BL121" s="17" t="s">
        <v>235</v>
      </c>
      <c r="BM121" s="202" t="s">
        <v>1124</v>
      </c>
    </row>
    <row r="122" spans="1:65" s="2" customFormat="1" ht="29.25">
      <c r="A122" s="34"/>
      <c r="B122" s="35"/>
      <c r="C122" s="36"/>
      <c r="D122" s="204" t="s">
        <v>157</v>
      </c>
      <c r="E122" s="36"/>
      <c r="F122" s="205" t="s">
        <v>1125</v>
      </c>
      <c r="G122" s="36"/>
      <c r="H122" s="36"/>
      <c r="I122" s="206"/>
      <c r="J122" s="36"/>
      <c r="K122" s="36"/>
      <c r="L122" s="39"/>
      <c r="M122" s="207"/>
      <c r="N122" s="208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157</v>
      </c>
      <c r="AU122" s="17" t="s">
        <v>82</v>
      </c>
    </row>
    <row r="123" spans="1:65" s="13" customFormat="1" ht="11.25">
      <c r="B123" s="209"/>
      <c r="C123" s="210"/>
      <c r="D123" s="204" t="s">
        <v>159</v>
      </c>
      <c r="E123" s="211" t="s">
        <v>1</v>
      </c>
      <c r="F123" s="212" t="s">
        <v>1126</v>
      </c>
      <c r="G123" s="210"/>
      <c r="H123" s="211" t="s">
        <v>1</v>
      </c>
      <c r="I123" s="213"/>
      <c r="J123" s="210"/>
      <c r="K123" s="210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159</v>
      </c>
      <c r="AU123" s="218" t="s">
        <v>82</v>
      </c>
      <c r="AV123" s="13" t="s">
        <v>80</v>
      </c>
      <c r="AW123" s="13" t="s">
        <v>29</v>
      </c>
      <c r="AX123" s="13" t="s">
        <v>72</v>
      </c>
      <c r="AY123" s="218" t="s">
        <v>147</v>
      </c>
    </row>
    <row r="124" spans="1:65" s="14" customFormat="1" ht="11.25">
      <c r="B124" s="219"/>
      <c r="C124" s="220"/>
      <c r="D124" s="204" t="s">
        <v>159</v>
      </c>
      <c r="E124" s="221" t="s">
        <v>1</v>
      </c>
      <c r="F124" s="222" t="s">
        <v>623</v>
      </c>
      <c r="G124" s="220"/>
      <c r="H124" s="223">
        <v>3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159</v>
      </c>
      <c r="AU124" s="229" t="s">
        <v>82</v>
      </c>
      <c r="AV124" s="14" t="s">
        <v>82</v>
      </c>
      <c r="AW124" s="14" t="s">
        <v>29</v>
      </c>
      <c r="AX124" s="14" t="s">
        <v>72</v>
      </c>
      <c r="AY124" s="229" t="s">
        <v>147</v>
      </c>
    </row>
    <row r="125" spans="1:65" s="15" customFormat="1" ht="11.25">
      <c r="B125" s="230"/>
      <c r="C125" s="231"/>
      <c r="D125" s="204" t="s">
        <v>159</v>
      </c>
      <c r="E125" s="232" t="s">
        <v>1</v>
      </c>
      <c r="F125" s="233" t="s">
        <v>166</v>
      </c>
      <c r="G125" s="231"/>
      <c r="H125" s="234">
        <v>3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159</v>
      </c>
      <c r="AU125" s="240" t="s">
        <v>82</v>
      </c>
      <c r="AV125" s="15" t="s">
        <v>155</v>
      </c>
      <c r="AW125" s="15" t="s">
        <v>29</v>
      </c>
      <c r="AX125" s="15" t="s">
        <v>80</v>
      </c>
      <c r="AY125" s="240" t="s">
        <v>147</v>
      </c>
    </row>
    <row r="126" spans="1:65" s="2" customFormat="1" ht="24.2" customHeight="1">
      <c r="A126" s="34"/>
      <c r="B126" s="35"/>
      <c r="C126" s="241" t="s">
        <v>82</v>
      </c>
      <c r="D126" s="241" t="s">
        <v>236</v>
      </c>
      <c r="E126" s="242" t="s">
        <v>1127</v>
      </c>
      <c r="F126" s="243" t="s">
        <v>1128</v>
      </c>
      <c r="G126" s="244" t="s">
        <v>200</v>
      </c>
      <c r="H126" s="245">
        <v>3</v>
      </c>
      <c r="I126" s="246"/>
      <c r="J126" s="247">
        <f>ROUND(I126*H126,2)</f>
        <v>0</v>
      </c>
      <c r="K126" s="243" t="s">
        <v>1</v>
      </c>
      <c r="L126" s="248"/>
      <c r="M126" s="249" t="s">
        <v>1</v>
      </c>
      <c r="N126" s="250" t="s">
        <v>37</v>
      </c>
      <c r="O126" s="71"/>
      <c r="P126" s="200">
        <f>O126*H126</f>
        <v>0</v>
      </c>
      <c r="Q126" s="200">
        <v>8.9999999999999998E-4</v>
      </c>
      <c r="R126" s="200">
        <f>Q126*H126</f>
        <v>2.7000000000000001E-3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266</v>
      </c>
      <c r="AT126" s="202" t="s">
        <v>236</v>
      </c>
      <c r="AU126" s="202" t="s">
        <v>82</v>
      </c>
      <c r="AY126" s="17" t="s">
        <v>147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235</v>
      </c>
      <c r="BM126" s="202" t="s">
        <v>1129</v>
      </c>
    </row>
    <row r="127" spans="1:65" s="2" customFormat="1" ht="19.5">
      <c r="A127" s="34"/>
      <c r="B127" s="35"/>
      <c r="C127" s="36"/>
      <c r="D127" s="204" t="s">
        <v>157</v>
      </c>
      <c r="E127" s="36"/>
      <c r="F127" s="205" t="s">
        <v>1130</v>
      </c>
      <c r="G127" s="36"/>
      <c r="H127" s="36"/>
      <c r="I127" s="206"/>
      <c r="J127" s="36"/>
      <c r="K127" s="36"/>
      <c r="L127" s="39"/>
      <c r="M127" s="207"/>
      <c r="N127" s="208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157</v>
      </c>
      <c r="AU127" s="17" t="s">
        <v>82</v>
      </c>
    </row>
    <row r="128" spans="1:65" s="2" customFormat="1" ht="14.45" customHeight="1">
      <c r="A128" s="34"/>
      <c r="B128" s="35"/>
      <c r="C128" s="191" t="s">
        <v>220</v>
      </c>
      <c r="D128" s="191" t="s">
        <v>150</v>
      </c>
      <c r="E128" s="192" t="s">
        <v>1131</v>
      </c>
      <c r="F128" s="193" t="s">
        <v>1132</v>
      </c>
      <c r="G128" s="194" t="s">
        <v>200</v>
      </c>
      <c r="H128" s="195">
        <v>2</v>
      </c>
      <c r="I128" s="196"/>
      <c r="J128" s="197">
        <f>ROUND(I128*H128,2)</f>
        <v>0</v>
      </c>
      <c r="K128" s="193" t="s">
        <v>154</v>
      </c>
      <c r="L128" s="39"/>
      <c r="M128" s="198" t="s">
        <v>1</v>
      </c>
      <c r="N128" s="199" t="s">
        <v>37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235</v>
      </c>
      <c r="AT128" s="202" t="s">
        <v>150</v>
      </c>
      <c r="AU128" s="202" t="s">
        <v>82</v>
      </c>
      <c r="AY128" s="17" t="s">
        <v>147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80</v>
      </c>
      <c r="BK128" s="203">
        <f>ROUND(I128*H128,2)</f>
        <v>0</v>
      </c>
      <c r="BL128" s="17" t="s">
        <v>235</v>
      </c>
      <c r="BM128" s="202" t="s">
        <v>1133</v>
      </c>
    </row>
    <row r="129" spans="1:65" s="2" customFormat="1" ht="11.25">
      <c r="A129" s="34"/>
      <c r="B129" s="35"/>
      <c r="C129" s="36"/>
      <c r="D129" s="204" t="s">
        <v>157</v>
      </c>
      <c r="E129" s="36"/>
      <c r="F129" s="205" t="s">
        <v>1132</v>
      </c>
      <c r="G129" s="36"/>
      <c r="H129" s="36"/>
      <c r="I129" s="206"/>
      <c r="J129" s="36"/>
      <c r="K129" s="36"/>
      <c r="L129" s="39"/>
      <c r="M129" s="207"/>
      <c r="N129" s="208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157</v>
      </c>
      <c r="AU129" s="17" t="s">
        <v>82</v>
      </c>
    </row>
    <row r="130" spans="1:65" s="2" customFormat="1" ht="24.2" customHeight="1">
      <c r="A130" s="34"/>
      <c r="B130" s="35"/>
      <c r="C130" s="241" t="s">
        <v>209</v>
      </c>
      <c r="D130" s="241" t="s">
        <v>236</v>
      </c>
      <c r="E130" s="242" t="s">
        <v>1134</v>
      </c>
      <c r="F130" s="243" t="s">
        <v>1135</v>
      </c>
      <c r="G130" s="244" t="s">
        <v>200</v>
      </c>
      <c r="H130" s="245">
        <v>2</v>
      </c>
      <c r="I130" s="246"/>
      <c r="J130" s="247">
        <f>ROUND(I130*H130,2)</f>
        <v>0</v>
      </c>
      <c r="K130" s="243" t="s">
        <v>1</v>
      </c>
      <c r="L130" s="248"/>
      <c r="M130" s="249" t="s">
        <v>1</v>
      </c>
      <c r="N130" s="250" t="s">
        <v>37</v>
      </c>
      <c r="O130" s="71"/>
      <c r="P130" s="200">
        <f>O130*H130</f>
        <v>0</v>
      </c>
      <c r="Q130" s="200">
        <v>0.01</v>
      </c>
      <c r="R130" s="200">
        <f>Q130*H130</f>
        <v>0.02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266</v>
      </c>
      <c r="AT130" s="202" t="s">
        <v>236</v>
      </c>
      <c r="AU130" s="202" t="s">
        <v>82</v>
      </c>
      <c r="AY130" s="17" t="s">
        <v>147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80</v>
      </c>
      <c r="BK130" s="203">
        <f>ROUND(I130*H130,2)</f>
        <v>0</v>
      </c>
      <c r="BL130" s="17" t="s">
        <v>235</v>
      </c>
      <c r="BM130" s="202" t="s">
        <v>1136</v>
      </c>
    </row>
    <row r="131" spans="1:65" s="2" customFormat="1" ht="19.5">
      <c r="A131" s="34"/>
      <c r="B131" s="35"/>
      <c r="C131" s="36"/>
      <c r="D131" s="204" t="s">
        <v>157</v>
      </c>
      <c r="E131" s="36"/>
      <c r="F131" s="205" t="s">
        <v>1135</v>
      </c>
      <c r="G131" s="36"/>
      <c r="H131" s="36"/>
      <c r="I131" s="206"/>
      <c r="J131" s="36"/>
      <c r="K131" s="36"/>
      <c r="L131" s="39"/>
      <c r="M131" s="207"/>
      <c r="N131" s="208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157</v>
      </c>
      <c r="AU131" s="17" t="s">
        <v>82</v>
      </c>
    </row>
    <row r="132" spans="1:65" s="2" customFormat="1" ht="14.45" customHeight="1">
      <c r="A132" s="34"/>
      <c r="B132" s="35"/>
      <c r="C132" s="191" t="s">
        <v>8</v>
      </c>
      <c r="D132" s="191" t="s">
        <v>150</v>
      </c>
      <c r="E132" s="192" t="s">
        <v>1137</v>
      </c>
      <c r="F132" s="193" t="s">
        <v>1138</v>
      </c>
      <c r="G132" s="194" t="s">
        <v>200</v>
      </c>
      <c r="H132" s="195">
        <v>2</v>
      </c>
      <c r="I132" s="196"/>
      <c r="J132" s="197">
        <f>ROUND(I132*H132,2)</f>
        <v>0</v>
      </c>
      <c r="K132" s="193" t="s">
        <v>154</v>
      </c>
      <c r="L132" s="39"/>
      <c r="M132" s="198" t="s">
        <v>1</v>
      </c>
      <c r="N132" s="199" t="s">
        <v>37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235</v>
      </c>
      <c r="AT132" s="202" t="s">
        <v>150</v>
      </c>
      <c r="AU132" s="202" t="s">
        <v>82</v>
      </c>
      <c r="AY132" s="17" t="s">
        <v>147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235</v>
      </c>
      <c r="BM132" s="202" t="s">
        <v>1139</v>
      </c>
    </row>
    <row r="133" spans="1:65" s="2" customFormat="1" ht="19.5">
      <c r="A133" s="34"/>
      <c r="B133" s="35"/>
      <c r="C133" s="36"/>
      <c r="D133" s="204" t="s">
        <v>157</v>
      </c>
      <c r="E133" s="36"/>
      <c r="F133" s="205" t="s">
        <v>1140</v>
      </c>
      <c r="G133" s="36"/>
      <c r="H133" s="36"/>
      <c r="I133" s="206"/>
      <c r="J133" s="36"/>
      <c r="K133" s="36"/>
      <c r="L133" s="39"/>
      <c r="M133" s="207"/>
      <c r="N133" s="208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157</v>
      </c>
      <c r="AU133" s="17" t="s">
        <v>82</v>
      </c>
    </row>
    <row r="134" spans="1:65" s="2" customFormat="1" ht="14.45" customHeight="1">
      <c r="A134" s="34"/>
      <c r="B134" s="35"/>
      <c r="C134" s="241" t="s">
        <v>235</v>
      </c>
      <c r="D134" s="241" t="s">
        <v>236</v>
      </c>
      <c r="E134" s="242" t="s">
        <v>1141</v>
      </c>
      <c r="F134" s="243" t="s">
        <v>1142</v>
      </c>
      <c r="G134" s="244" t="s">
        <v>200</v>
      </c>
      <c r="H134" s="245">
        <v>2</v>
      </c>
      <c r="I134" s="246"/>
      <c r="J134" s="247">
        <f>ROUND(I134*H134,2)</f>
        <v>0</v>
      </c>
      <c r="K134" s="243" t="s">
        <v>154</v>
      </c>
      <c r="L134" s="248"/>
      <c r="M134" s="249" t="s">
        <v>1</v>
      </c>
      <c r="N134" s="250" t="s">
        <v>37</v>
      </c>
      <c r="O134" s="71"/>
      <c r="P134" s="200">
        <f>O134*H134</f>
        <v>0</v>
      </c>
      <c r="Q134" s="200">
        <v>1.8E-3</v>
      </c>
      <c r="R134" s="200">
        <f>Q134*H134</f>
        <v>3.5999999999999999E-3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266</v>
      </c>
      <c r="AT134" s="202" t="s">
        <v>236</v>
      </c>
      <c r="AU134" s="202" t="s">
        <v>82</v>
      </c>
      <c r="AY134" s="17" t="s">
        <v>147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80</v>
      </c>
      <c r="BK134" s="203">
        <f>ROUND(I134*H134,2)</f>
        <v>0</v>
      </c>
      <c r="BL134" s="17" t="s">
        <v>235</v>
      </c>
      <c r="BM134" s="202" t="s">
        <v>1143</v>
      </c>
    </row>
    <row r="135" spans="1:65" s="2" customFormat="1" ht="11.25">
      <c r="A135" s="34"/>
      <c r="B135" s="35"/>
      <c r="C135" s="36"/>
      <c r="D135" s="204" t="s">
        <v>157</v>
      </c>
      <c r="E135" s="36"/>
      <c r="F135" s="205" t="s">
        <v>1142</v>
      </c>
      <c r="G135" s="36"/>
      <c r="H135" s="36"/>
      <c r="I135" s="206"/>
      <c r="J135" s="36"/>
      <c r="K135" s="36"/>
      <c r="L135" s="39"/>
      <c r="M135" s="207"/>
      <c r="N135" s="208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157</v>
      </c>
      <c r="AU135" s="17" t="s">
        <v>82</v>
      </c>
    </row>
    <row r="136" spans="1:65" s="2" customFormat="1" ht="24.2" customHeight="1">
      <c r="A136" s="34"/>
      <c r="B136" s="35"/>
      <c r="C136" s="191" t="s">
        <v>203</v>
      </c>
      <c r="D136" s="191" t="s">
        <v>150</v>
      </c>
      <c r="E136" s="192" t="s">
        <v>1144</v>
      </c>
      <c r="F136" s="193" t="s">
        <v>1145</v>
      </c>
      <c r="G136" s="194" t="s">
        <v>217</v>
      </c>
      <c r="H136" s="195">
        <v>2</v>
      </c>
      <c r="I136" s="196"/>
      <c r="J136" s="197">
        <f>ROUND(I136*H136,2)</f>
        <v>0</v>
      </c>
      <c r="K136" s="193" t="s">
        <v>154</v>
      </c>
      <c r="L136" s="39"/>
      <c r="M136" s="198" t="s">
        <v>1</v>
      </c>
      <c r="N136" s="199" t="s">
        <v>37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5.0699999999999999E-3</v>
      </c>
      <c r="T136" s="201">
        <f>S136*H136</f>
        <v>1.014E-2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235</v>
      </c>
      <c r="AT136" s="202" t="s">
        <v>150</v>
      </c>
      <c r="AU136" s="202" t="s">
        <v>82</v>
      </c>
      <c r="AY136" s="17" t="s">
        <v>147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80</v>
      </c>
      <c r="BK136" s="203">
        <f>ROUND(I136*H136,2)</f>
        <v>0</v>
      </c>
      <c r="BL136" s="17" t="s">
        <v>235</v>
      </c>
      <c r="BM136" s="202" t="s">
        <v>1146</v>
      </c>
    </row>
    <row r="137" spans="1:65" s="2" customFormat="1" ht="19.5">
      <c r="A137" s="34"/>
      <c r="B137" s="35"/>
      <c r="C137" s="36"/>
      <c r="D137" s="204" t="s">
        <v>157</v>
      </c>
      <c r="E137" s="36"/>
      <c r="F137" s="205" t="s">
        <v>1147</v>
      </c>
      <c r="G137" s="36"/>
      <c r="H137" s="36"/>
      <c r="I137" s="206"/>
      <c r="J137" s="36"/>
      <c r="K137" s="36"/>
      <c r="L137" s="39"/>
      <c r="M137" s="207"/>
      <c r="N137" s="208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157</v>
      </c>
      <c r="AU137" s="17" t="s">
        <v>82</v>
      </c>
    </row>
    <row r="138" spans="1:65" s="2" customFormat="1" ht="24.2" customHeight="1">
      <c r="A138" s="34"/>
      <c r="B138" s="35"/>
      <c r="C138" s="191" t="s">
        <v>155</v>
      </c>
      <c r="D138" s="191" t="s">
        <v>150</v>
      </c>
      <c r="E138" s="192" t="s">
        <v>1148</v>
      </c>
      <c r="F138" s="193" t="s">
        <v>1149</v>
      </c>
      <c r="G138" s="194" t="s">
        <v>217</v>
      </c>
      <c r="H138" s="195">
        <v>22</v>
      </c>
      <c r="I138" s="196"/>
      <c r="J138" s="197">
        <f>ROUND(I138*H138,2)</f>
        <v>0</v>
      </c>
      <c r="K138" s="193" t="s">
        <v>154</v>
      </c>
      <c r="L138" s="39"/>
      <c r="M138" s="198" t="s">
        <v>1</v>
      </c>
      <c r="N138" s="199" t="s">
        <v>37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235</v>
      </c>
      <c r="AT138" s="202" t="s">
        <v>150</v>
      </c>
      <c r="AU138" s="202" t="s">
        <v>82</v>
      </c>
      <c r="AY138" s="17" t="s">
        <v>147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235</v>
      </c>
      <c r="BM138" s="202" t="s">
        <v>1150</v>
      </c>
    </row>
    <row r="139" spans="1:65" s="2" customFormat="1" ht="29.25">
      <c r="A139" s="34"/>
      <c r="B139" s="35"/>
      <c r="C139" s="36"/>
      <c r="D139" s="204" t="s">
        <v>157</v>
      </c>
      <c r="E139" s="36"/>
      <c r="F139" s="205" t="s">
        <v>1151</v>
      </c>
      <c r="G139" s="36"/>
      <c r="H139" s="36"/>
      <c r="I139" s="206"/>
      <c r="J139" s="36"/>
      <c r="K139" s="36"/>
      <c r="L139" s="39"/>
      <c r="M139" s="207"/>
      <c r="N139" s="208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157</v>
      </c>
      <c r="AU139" s="17" t="s">
        <v>82</v>
      </c>
    </row>
    <row r="140" spans="1:65" s="14" customFormat="1" ht="11.25">
      <c r="B140" s="219"/>
      <c r="C140" s="220"/>
      <c r="D140" s="204" t="s">
        <v>159</v>
      </c>
      <c r="E140" s="221" t="s">
        <v>1</v>
      </c>
      <c r="F140" s="222" t="s">
        <v>1152</v>
      </c>
      <c r="G140" s="220"/>
      <c r="H140" s="223">
        <v>22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159</v>
      </c>
      <c r="AU140" s="229" t="s">
        <v>82</v>
      </c>
      <c r="AV140" s="14" t="s">
        <v>82</v>
      </c>
      <c r="AW140" s="14" t="s">
        <v>29</v>
      </c>
      <c r="AX140" s="14" t="s">
        <v>72</v>
      </c>
      <c r="AY140" s="229" t="s">
        <v>147</v>
      </c>
    </row>
    <row r="141" spans="1:65" s="15" customFormat="1" ht="11.25">
      <c r="B141" s="230"/>
      <c r="C141" s="231"/>
      <c r="D141" s="204" t="s">
        <v>159</v>
      </c>
      <c r="E141" s="232" t="s">
        <v>1</v>
      </c>
      <c r="F141" s="233" t="s">
        <v>166</v>
      </c>
      <c r="G141" s="231"/>
      <c r="H141" s="234">
        <v>22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159</v>
      </c>
      <c r="AU141" s="240" t="s">
        <v>82</v>
      </c>
      <c r="AV141" s="15" t="s">
        <v>155</v>
      </c>
      <c r="AW141" s="15" t="s">
        <v>29</v>
      </c>
      <c r="AX141" s="15" t="s">
        <v>80</v>
      </c>
      <c r="AY141" s="240" t="s">
        <v>147</v>
      </c>
    </row>
    <row r="142" spans="1:65" s="2" customFormat="1" ht="24.2" customHeight="1">
      <c r="A142" s="34"/>
      <c r="B142" s="35"/>
      <c r="C142" s="241" t="s">
        <v>148</v>
      </c>
      <c r="D142" s="241" t="s">
        <v>236</v>
      </c>
      <c r="E142" s="242" t="s">
        <v>1153</v>
      </c>
      <c r="F142" s="243" t="s">
        <v>1154</v>
      </c>
      <c r="G142" s="244" t="s">
        <v>217</v>
      </c>
      <c r="H142" s="245">
        <v>4</v>
      </c>
      <c r="I142" s="246"/>
      <c r="J142" s="247">
        <f>ROUND(I142*H142,2)</f>
        <v>0</v>
      </c>
      <c r="K142" s="243" t="s">
        <v>154</v>
      </c>
      <c r="L142" s="248"/>
      <c r="M142" s="249" t="s">
        <v>1</v>
      </c>
      <c r="N142" s="250" t="s">
        <v>37</v>
      </c>
      <c r="O142" s="71"/>
      <c r="P142" s="200">
        <f>O142*H142</f>
        <v>0</v>
      </c>
      <c r="Q142" s="200">
        <v>1.2999999999999999E-3</v>
      </c>
      <c r="R142" s="200">
        <f>Q142*H142</f>
        <v>5.1999999999999998E-3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266</v>
      </c>
      <c r="AT142" s="202" t="s">
        <v>236</v>
      </c>
      <c r="AU142" s="202" t="s">
        <v>82</v>
      </c>
      <c r="AY142" s="17" t="s">
        <v>147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235</v>
      </c>
      <c r="BM142" s="202" t="s">
        <v>1155</v>
      </c>
    </row>
    <row r="143" spans="1:65" s="2" customFormat="1" ht="11.25">
      <c r="A143" s="34"/>
      <c r="B143" s="35"/>
      <c r="C143" s="36"/>
      <c r="D143" s="204" t="s">
        <v>157</v>
      </c>
      <c r="E143" s="36"/>
      <c r="F143" s="205" t="s">
        <v>1154</v>
      </c>
      <c r="G143" s="36"/>
      <c r="H143" s="36"/>
      <c r="I143" s="206"/>
      <c r="J143" s="36"/>
      <c r="K143" s="36"/>
      <c r="L143" s="39"/>
      <c r="M143" s="207"/>
      <c r="N143" s="208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157</v>
      </c>
      <c r="AU143" s="17" t="s">
        <v>82</v>
      </c>
    </row>
    <row r="144" spans="1:65" s="2" customFormat="1" ht="24.2" customHeight="1">
      <c r="A144" s="34"/>
      <c r="B144" s="35"/>
      <c r="C144" s="241" t="s">
        <v>214</v>
      </c>
      <c r="D144" s="241" t="s">
        <v>236</v>
      </c>
      <c r="E144" s="242" t="s">
        <v>1156</v>
      </c>
      <c r="F144" s="243" t="s">
        <v>1157</v>
      </c>
      <c r="G144" s="244" t="s">
        <v>217</v>
      </c>
      <c r="H144" s="245">
        <v>18</v>
      </c>
      <c r="I144" s="246"/>
      <c r="J144" s="247">
        <f>ROUND(I144*H144,2)</f>
        <v>0</v>
      </c>
      <c r="K144" s="243" t="s">
        <v>154</v>
      </c>
      <c r="L144" s="248"/>
      <c r="M144" s="249" t="s">
        <v>1</v>
      </c>
      <c r="N144" s="250" t="s">
        <v>37</v>
      </c>
      <c r="O144" s="71"/>
      <c r="P144" s="200">
        <f>O144*H144</f>
        <v>0</v>
      </c>
      <c r="Q144" s="200">
        <v>2.3999999999999998E-3</v>
      </c>
      <c r="R144" s="200">
        <f>Q144*H144</f>
        <v>4.3199999999999995E-2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266</v>
      </c>
      <c r="AT144" s="202" t="s">
        <v>236</v>
      </c>
      <c r="AU144" s="202" t="s">
        <v>82</v>
      </c>
      <c r="AY144" s="17" t="s">
        <v>147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80</v>
      </c>
      <c r="BK144" s="203">
        <f>ROUND(I144*H144,2)</f>
        <v>0</v>
      </c>
      <c r="BL144" s="17" t="s">
        <v>235</v>
      </c>
      <c r="BM144" s="202" t="s">
        <v>1158</v>
      </c>
    </row>
    <row r="145" spans="1:65" s="2" customFormat="1" ht="11.25">
      <c r="A145" s="34"/>
      <c r="B145" s="35"/>
      <c r="C145" s="36"/>
      <c r="D145" s="204" t="s">
        <v>157</v>
      </c>
      <c r="E145" s="36"/>
      <c r="F145" s="205" t="s">
        <v>1157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157</v>
      </c>
      <c r="AU145" s="17" t="s">
        <v>82</v>
      </c>
    </row>
    <row r="146" spans="1:65" s="2" customFormat="1" ht="24.2" customHeight="1">
      <c r="A146" s="34"/>
      <c r="B146" s="35"/>
      <c r="C146" s="191" t="s">
        <v>226</v>
      </c>
      <c r="D146" s="191" t="s">
        <v>150</v>
      </c>
      <c r="E146" s="192" t="s">
        <v>1159</v>
      </c>
      <c r="F146" s="193" t="s">
        <v>1160</v>
      </c>
      <c r="G146" s="194" t="s">
        <v>200</v>
      </c>
      <c r="H146" s="195">
        <v>2</v>
      </c>
      <c r="I146" s="196"/>
      <c r="J146" s="197">
        <f>ROUND(I146*H146,2)</f>
        <v>0</v>
      </c>
      <c r="K146" s="193" t="s">
        <v>154</v>
      </c>
      <c r="L146" s="39"/>
      <c r="M146" s="198" t="s">
        <v>1</v>
      </c>
      <c r="N146" s="199" t="s">
        <v>37</v>
      </c>
      <c r="O146" s="71"/>
      <c r="P146" s="200">
        <f>O146*H146</f>
        <v>0</v>
      </c>
      <c r="Q146" s="200">
        <v>0</v>
      </c>
      <c r="R146" s="200">
        <f>Q146*H146</f>
        <v>0</v>
      </c>
      <c r="S146" s="200">
        <v>8.9999999999999998E-4</v>
      </c>
      <c r="T146" s="201">
        <f>S146*H146</f>
        <v>1.8E-3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2" t="s">
        <v>235</v>
      </c>
      <c r="AT146" s="202" t="s">
        <v>150</v>
      </c>
      <c r="AU146" s="202" t="s">
        <v>82</v>
      </c>
      <c r="AY146" s="17" t="s">
        <v>147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" t="s">
        <v>80</v>
      </c>
      <c r="BK146" s="203">
        <f>ROUND(I146*H146,2)</f>
        <v>0</v>
      </c>
      <c r="BL146" s="17" t="s">
        <v>235</v>
      </c>
      <c r="BM146" s="202" t="s">
        <v>1161</v>
      </c>
    </row>
    <row r="147" spans="1:65" s="2" customFormat="1" ht="19.5">
      <c r="A147" s="34"/>
      <c r="B147" s="35"/>
      <c r="C147" s="36"/>
      <c r="D147" s="204" t="s">
        <v>157</v>
      </c>
      <c r="E147" s="36"/>
      <c r="F147" s="205" t="s">
        <v>1162</v>
      </c>
      <c r="G147" s="36"/>
      <c r="H147" s="36"/>
      <c r="I147" s="206"/>
      <c r="J147" s="36"/>
      <c r="K147" s="36"/>
      <c r="L147" s="39"/>
      <c r="M147" s="207"/>
      <c r="N147" s="208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157</v>
      </c>
      <c r="AU147" s="17" t="s">
        <v>82</v>
      </c>
    </row>
    <row r="148" spans="1:65" s="2" customFormat="1" ht="24.2" customHeight="1">
      <c r="A148" s="34"/>
      <c r="B148" s="35"/>
      <c r="C148" s="191" t="s">
        <v>623</v>
      </c>
      <c r="D148" s="191" t="s">
        <v>150</v>
      </c>
      <c r="E148" s="192" t="s">
        <v>1163</v>
      </c>
      <c r="F148" s="193" t="s">
        <v>1164</v>
      </c>
      <c r="G148" s="194" t="s">
        <v>200</v>
      </c>
      <c r="H148" s="195">
        <v>3</v>
      </c>
      <c r="I148" s="196"/>
      <c r="J148" s="197">
        <f>ROUND(I148*H148,2)</f>
        <v>0</v>
      </c>
      <c r="K148" s="193" t="s">
        <v>154</v>
      </c>
      <c r="L148" s="39"/>
      <c r="M148" s="198" t="s">
        <v>1</v>
      </c>
      <c r="N148" s="199" t="s">
        <v>37</v>
      </c>
      <c r="O148" s="71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235</v>
      </c>
      <c r="AT148" s="202" t="s">
        <v>150</v>
      </c>
      <c r="AU148" s="202" t="s">
        <v>82</v>
      </c>
      <c r="AY148" s="17" t="s">
        <v>147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80</v>
      </c>
      <c r="BK148" s="203">
        <f>ROUND(I148*H148,2)</f>
        <v>0</v>
      </c>
      <c r="BL148" s="17" t="s">
        <v>235</v>
      </c>
      <c r="BM148" s="202" t="s">
        <v>1165</v>
      </c>
    </row>
    <row r="149" spans="1:65" s="2" customFormat="1" ht="19.5">
      <c r="A149" s="34"/>
      <c r="B149" s="35"/>
      <c r="C149" s="36"/>
      <c r="D149" s="204" t="s">
        <v>157</v>
      </c>
      <c r="E149" s="36"/>
      <c r="F149" s="205" t="s">
        <v>1166</v>
      </c>
      <c r="G149" s="36"/>
      <c r="H149" s="36"/>
      <c r="I149" s="206"/>
      <c r="J149" s="36"/>
      <c r="K149" s="36"/>
      <c r="L149" s="39"/>
      <c r="M149" s="207"/>
      <c r="N149" s="208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157</v>
      </c>
      <c r="AU149" s="17" t="s">
        <v>82</v>
      </c>
    </row>
    <row r="150" spans="1:65" s="2" customFormat="1" ht="14.45" customHeight="1">
      <c r="A150" s="34"/>
      <c r="B150" s="35"/>
      <c r="C150" s="241" t="s">
        <v>167</v>
      </c>
      <c r="D150" s="241" t="s">
        <v>236</v>
      </c>
      <c r="E150" s="242" t="s">
        <v>1167</v>
      </c>
      <c r="F150" s="243" t="s">
        <v>1168</v>
      </c>
      <c r="G150" s="244" t="s">
        <v>200</v>
      </c>
      <c r="H150" s="245">
        <v>3</v>
      </c>
      <c r="I150" s="246"/>
      <c r="J150" s="247">
        <f>ROUND(I150*H150,2)</f>
        <v>0</v>
      </c>
      <c r="K150" s="243" t="s">
        <v>154</v>
      </c>
      <c r="L150" s="248"/>
      <c r="M150" s="249" t="s">
        <v>1</v>
      </c>
      <c r="N150" s="250" t="s">
        <v>37</v>
      </c>
      <c r="O150" s="71"/>
      <c r="P150" s="200">
        <f>O150*H150</f>
        <v>0</v>
      </c>
      <c r="Q150" s="200">
        <v>2.5999999999999999E-3</v>
      </c>
      <c r="R150" s="200">
        <f>Q150*H150</f>
        <v>7.7999999999999996E-3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266</v>
      </c>
      <c r="AT150" s="202" t="s">
        <v>236</v>
      </c>
      <c r="AU150" s="202" t="s">
        <v>82</v>
      </c>
      <c r="AY150" s="17" t="s">
        <v>147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80</v>
      </c>
      <c r="BK150" s="203">
        <f>ROUND(I150*H150,2)</f>
        <v>0</v>
      </c>
      <c r="BL150" s="17" t="s">
        <v>235</v>
      </c>
      <c r="BM150" s="202" t="s">
        <v>1169</v>
      </c>
    </row>
    <row r="151" spans="1:65" s="2" customFormat="1" ht="11.25">
      <c r="A151" s="34"/>
      <c r="B151" s="35"/>
      <c r="C151" s="36"/>
      <c r="D151" s="204" t="s">
        <v>157</v>
      </c>
      <c r="E151" s="36"/>
      <c r="F151" s="205" t="s">
        <v>1168</v>
      </c>
      <c r="G151" s="36"/>
      <c r="H151" s="36"/>
      <c r="I151" s="206"/>
      <c r="J151" s="36"/>
      <c r="K151" s="36"/>
      <c r="L151" s="39"/>
      <c r="M151" s="207"/>
      <c r="N151" s="208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157</v>
      </c>
      <c r="AU151" s="17" t="s">
        <v>82</v>
      </c>
    </row>
    <row r="152" spans="1:65" s="2" customFormat="1" ht="24.2" customHeight="1">
      <c r="A152" s="34"/>
      <c r="B152" s="35"/>
      <c r="C152" s="191" t="s">
        <v>181</v>
      </c>
      <c r="D152" s="191" t="s">
        <v>150</v>
      </c>
      <c r="E152" s="192" t="s">
        <v>1170</v>
      </c>
      <c r="F152" s="193" t="s">
        <v>1171</v>
      </c>
      <c r="G152" s="194" t="s">
        <v>217</v>
      </c>
      <c r="H152" s="195">
        <v>26</v>
      </c>
      <c r="I152" s="196"/>
      <c r="J152" s="197">
        <f>ROUND(I152*H152,2)</f>
        <v>0</v>
      </c>
      <c r="K152" s="193" t="s">
        <v>154</v>
      </c>
      <c r="L152" s="39"/>
      <c r="M152" s="198" t="s">
        <v>1</v>
      </c>
      <c r="N152" s="199" t="s">
        <v>37</v>
      </c>
      <c r="O152" s="71"/>
      <c r="P152" s="200">
        <f>O152*H152</f>
        <v>0</v>
      </c>
      <c r="Q152" s="200">
        <v>8.0999999999999996E-4</v>
      </c>
      <c r="R152" s="200">
        <f>Q152*H152</f>
        <v>2.1059999999999999E-2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235</v>
      </c>
      <c r="AT152" s="202" t="s">
        <v>150</v>
      </c>
      <c r="AU152" s="202" t="s">
        <v>82</v>
      </c>
      <c r="AY152" s="17" t="s">
        <v>147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80</v>
      </c>
      <c r="BK152" s="203">
        <f>ROUND(I152*H152,2)</f>
        <v>0</v>
      </c>
      <c r="BL152" s="17" t="s">
        <v>235</v>
      </c>
      <c r="BM152" s="202" t="s">
        <v>1172</v>
      </c>
    </row>
    <row r="153" spans="1:65" s="2" customFormat="1" ht="19.5">
      <c r="A153" s="34"/>
      <c r="B153" s="35"/>
      <c r="C153" s="36"/>
      <c r="D153" s="204" t="s">
        <v>157</v>
      </c>
      <c r="E153" s="36"/>
      <c r="F153" s="205" t="s">
        <v>1173</v>
      </c>
      <c r="G153" s="36"/>
      <c r="H153" s="36"/>
      <c r="I153" s="206"/>
      <c r="J153" s="36"/>
      <c r="K153" s="36"/>
      <c r="L153" s="39"/>
      <c r="M153" s="207"/>
      <c r="N153" s="208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157</v>
      </c>
      <c r="AU153" s="17" t="s">
        <v>82</v>
      </c>
    </row>
    <row r="154" spans="1:65" s="2" customFormat="1" ht="24.2" customHeight="1">
      <c r="A154" s="34"/>
      <c r="B154" s="35"/>
      <c r="C154" s="191" t="s">
        <v>189</v>
      </c>
      <c r="D154" s="191" t="s">
        <v>150</v>
      </c>
      <c r="E154" s="192" t="s">
        <v>1174</v>
      </c>
      <c r="F154" s="193" t="s">
        <v>1175</v>
      </c>
      <c r="G154" s="194" t="s">
        <v>200</v>
      </c>
      <c r="H154" s="195">
        <v>3</v>
      </c>
      <c r="I154" s="196"/>
      <c r="J154" s="197">
        <f>ROUND(I154*H154,2)</f>
        <v>0</v>
      </c>
      <c r="K154" s="193" t="s">
        <v>154</v>
      </c>
      <c r="L154" s="39"/>
      <c r="M154" s="198" t="s">
        <v>1</v>
      </c>
      <c r="N154" s="199" t="s">
        <v>37</v>
      </c>
      <c r="O154" s="71"/>
      <c r="P154" s="200">
        <f>O154*H154</f>
        <v>0</v>
      </c>
      <c r="Q154" s="200">
        <v>5.1999999999999995E-4</v>
      </c>
      <c r="R154" s="200">
        <f>Q154*H154</f>
        <v>1.5599999999999998E-3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235</v>
      </c>
      <c r="AT154" s="202" t="s">
        <v>150</v>
      </c>
      <c r="AU154" s="202" t="s">
        <v>82</v>
      </c>
      <c r="AY154" s="17" t="s">
        <v>147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80</v>
      </c>
      <c r="BK154" s="203">
        <f>ROUND(I154*H154,2)</f>
        <v>0</v>
      </c>
      <c r="BL154" s="17" t="s">
        <v>235</v>
      </c>
      <c r="BM154" s="202" t="s">
        <v>1176</v>
      </c>
    </row>
    <row r="155" spans="1:65" s="2" customFormat="1" ht="58.5">
      <c r="A155" s="34"/>
      <c r="B155" s="35"/>
      <c r="C155" s="36"/>
      <c r="D155" s="204" t="s">
        <v>157</v>
      </c>
      <c r="E155" s="36"/>
      <c r="F155" s="205" t="s">
        <v>1177</v>
      </c>
      <c r="G155" s="36"/>
      <c r="H155" s="36"/>
      <c r="I155" s="206"/>
      <c r="J155" s="36"/>
      <c r="K155" s="36"/>
      <c r="L155" s="39"/>
      <c r="M155" s="207"/>
      <c r="N155" s="208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157</v>
      </c>
      <c r="AU155" s="17" t="s">
        <v>82</v>
      </c>
    </row>
    <row r="156" spans="1:65" s="2" customFormat="1" ht="24.2" customHeight="1">
      <c r="A156" s="34"/>
      <c r="B156" s="35"/>
      <c r="C156" s="191" t="s">
        <v>196</v>
      </c>
      <c r="D156" s="191" t="s">
        <v>150</v>
      </c>
      <c r="E156" s="192" t="s">
        <v>1178</v>
      </c>
      <c r="F156" s="193" t="s">
        <v>1179</v>
      </c>
      <c r="G156" s="194" t="s">
        <v>184</v>
      </c>
      <c r="H156" s="195">
        <v>0.105</v>
      </c>
      <c r="I156" s="196"/>
      <c r="J156" s="197">
        <f>ROUND(I156*H156,2)</f>
        <v>0</v>
      </c>
      <c r="K156" s="193" t="s">
        <v>154</v>
      </c>
      <c r="L156" s="39"/>
      <c r="M156" s="198" t="s">
        <v>1</v>
      </c>
      <c r="N156" s="199" t="s">
        <v>37</v>
      </c>
      <c r="O156" s="7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235</v>
      </c>
      <c r="AT156" s="202" t="s">
        <v>150</v>
      </c>
      <c r="AU156" s="202" t="s">
        <v>82</v>
      </c>
      <c r="AY156" s="17" t="s">
        <v>147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80</v>
      </c>
      <c r="BK156" s="203">
        <f>ROUND(I156*H156,2)</f>
        <v>0</v>
      </c>
      <c r="BL156" s="17" t="s">
        <v>235</v>
      </c>
      <c r="BM156" s="202" t="s">
        <v>1180</v>
      </c>
    </row>
    <row r="157" spans="1:65" s="2" customFormat="1" ht="29.25">
      <c r="A157" s="34"/>
      <c r="B157" s="35"/>
      <c r="C157" s="36"/>
      <c r="D157" s="204" t="s">
        <v>157</v>
      </c>
      <c r="E157" s="36"/>
      <c r="F157" s="205" t="s">
        <v>1181</v>
      </c>
      <c r="G157" s="36"/>
      <c r="H157" s="36"/>
      <c r="I157" s="206"/>
      <c r="J157" s="36"/>
      <c r="K157" s="36"/>
      <c r="L157" s="39"/>
      <c r="M157" s="252"/>
      <c r="N157" s="253"/>
      <c r="O157" s="254"/>
      <c r="P157" s="254"/>
      <c r="Q157" s="254"/>
      <c r="R157" s="254"/>
      <c r="S157" s="254"/>
      <c r="T157" s="25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157</v>
      </c>
      <c r="AU157" s="17" t="s">
        <v>82</v>
      </c>
    </row>
    <row r="158" spans="1:65" s="2" customFormat="1" ht="6.95" customHeight="1">
      <c r="A158" s="34"/>
      <c r="B158" s="54"/>
      <c r="C158" s="55"/>
      <c r="D158" s="55"/>
      <c r="E158" s="55"/>
      <c r="F158" s="55"/>
      <c r="G158" s="55"/>
      <c r="H158" s="55"/>
      <c r="I158" s="55"/>
      <c r="J158" s="55"/>
      <c r="K158" s="55"/>
      <c r="L158" s="39"/>
      <c r="M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</row>
  </sheetData>
  <sheetProtection algorithmName="SHA-512" hashValue="OAihSAeTNxb1E6CQAxRursbaY+/OESsFMxyzdMfHEpmWQ4mH1HuNgJKklDphjkrPCSB21cMmdzq+FLhxKGxwtQ==" saltValue="sXHkKQZ4uXKZBb4hcRElE61mlokdDwm10dYBEg8nl1WZ5fIFvpOPDm8TpoiH6grAMUceqUG/XNLlxxWaO/JowQ==" spinCount="100000" sheet="1" objects="1" scenarios="1" formatColumns="0" formatRows="0" autoFilter="0"/>
  <autoFilter ref="C117:K15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1" t="str">
        <f>'Rekapitulace stavby'!K6</f>
        <v>Bylnice - vestavba prostor provozního střediska</v>
      </c>
      <c r="F7" s="302"/>
      <c r="G7" s="302"/>
      <c r="H7" s="302"/>
      <c r="L7" s="20"/>
    </row>
    <row r="8" spans="1:46" s="2" customFormat="1" ht="12" customHeight="1">
      <c r="A8" s="34"/>
      <c r="B8" s="39"/>
      <c r="C8" s="34"/>
      <c r="D8" s="119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3" t="s">
        <v>1182</v>
      </c>
      <c r="F9" s="304"/>
      <c r="G9" s="304"/>
      <c r="H9" s="30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23</v>
      </c>
      <c r="E14" s="34"/>
      <c r="F14" s="34"/>
      <c r="G14" s="34"/>
      <c r="H14" s="34"/>
      <c r="I14" s="119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26</v>
      </c>
      <c r="E17" s="34"/>
      <c r="F17" s="34"/>
      <c r="G17" s="34"/>
      <c r="H17" s="34"/>
      <c r="I17" s="119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5" t="str">
        <f>'Rekapitulace stavby'!E14</f>
        <v>Vyplň údaj</v>
      </c>
      <c r="F18" s="306"/>
      <c r="G18" s="306"/>
      <c r="H18" s="306"/>
      <c r="I18" s="119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28</v>
      </c>
      <c r="E20" s="34"/>
      <c r="F20" s="34"/>
      <c r="G20" s="34"/>
      <c r="H20" s="34"/>
      <c r="I20" s="119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30</v>
      </c>
      <c r="E23" s="34"/>
      <c r="F23" s="34"/>
      <c r="G23" s="34"/>
      <c r="H23" s="34"/>
      <c r="I23" s="119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7" t="s">
        <v>1</v>
      </c>
      <c r="F27" s="307"/>
      <c r="G27" s="307"/>
      <c r="H27" s="307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34"/>
      <c r="J30" s="126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7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36</v>
      </c>
      <c r="E33" s="119" t="s">
        <v>37</v>
      </c>
      <c r="F33" s="129">
        <f>ROUND((SUM(BE122:BE138)),  2)</f>
        <v>0</v>
      </c>
      <c r="G33" s="34"/>
      <c r="H33" s="34"/>
      <c r="I33" s="130">
        <v>0.21</v>
      </c>
      <c r="J33" s="129">
        <f>ROUND(((SUM(BE122:BE138))*I33),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38</v>
      </c>
      <c r="F34" s="129">
        <f>ROUND((SUM(BF122:BF138)),  2)</f>
        <v>0</v>
      </c>
      <c r="G34" s="34"/>
      <c r="H34" s="34"/>
      <c r="I34" s="130">
        <v>0.15</v>
      </c>
      <c r="J34" s="129">
        <f>ROUND(((SUM(BF122:BF138))*I34),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39</v>
      </c>
      <c r="F35" s="129">
        <f>ROUND((SUM(BG122:BG138)),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40</v>
      </c>
      <c r="F36" s="129">
        <f>ROUND((SUM(BH122:BH138)),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41</v>
      </c>
      <c r="F37" s="129">
        <f>ROUND((SUM(BI122:BI138)),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8" t="str">
        <f>E7</f>
        <v>Bylnice - vestavba prostor provozního střediska</v>
      </c>
      <c r="F85" s="309"/>
      <c r="G85" s="309"/>
      <c r="H85" s="30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SO 07 - VRN</v>
      </c>
      <c r="F87" s="310"/>
      <c r="G87" s="310"/>
      <c r="H87" s="31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112</v>
      </c>
      <c r="D94" s="150"/>
      <c r="E94" s="150"/>
      <c r="F94" s="150"/>
      <c r="G94" s="150"/>
      <c r="H94" s="150"/>
      <c r="I94" s="150"/>
      <c r="J94" s="151" t="s">
        <v>113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114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53"/>
      <c r="C97" s="154"/>
      <c r="D97" s="155" t="s">
        <v>1183</v>
      </c>
      <c r="E97" s="156"/>
      <c r="F97" s="156"/>
      <c r="G97" s="156"/>
      <c r="H97" s="156"/>
      <c r="I97" s="156"/>
      <c r="J97" s="157">
        <f>J123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1184</v>
      </c>
      <c r="E98" s="161"/>
      <c r="F98" s="161"/>
      <c r="G98" s="161"/>
      <c r="H98" s="161"/>
      <c r="I98" s="161"/>
      <c r="J98" s="162">
        <f>J124</f>
        <v>0</v>
      </c>
      <c r="K98" s="104"/>
      <c r="L98" s="163"/>
    </row>
    <row r="99" spans="1:31" s="10" customFormat="1" ht="19.899999999999999" customHeight="1">
      <c r="B99" s="159"/>
      <c r="C99" s="104"/>
      <c r="D99" s="160" t="s">
        <v>1185</v>
      </c>
      <c r="E99" s="161"/>
      <c r="F99" s="161"/>
      <c r="G99" s="161"/>
      <c r="H99" s="161"/>
      <c r="I99" s="161"/>
      <c r="J99" s="162">
        <f>J127</f>
        <v>0</v>
      </c>
      <c r="K99" s="104"/>
      <c r="L99" s="163"/>
    </row>
    <row r="100" spans="1:31" s="10" customFormat="1" ht="19.899999999999999" customHeight="1">
      <c r="B100" s="159"/>
      <c r="C100" s="104"/>
      <c r="D100" s="160" t="s">
        <v>1186</v>
      </c>
      <c r="E100" s="161"/>
      <c r="F100" s="161"/>
      <c r="G100" s="161"/>
      <c r="H100" s="161"/>
      <c r="I100" s="161"/>
      <c r="J100" s="162">
        <f>J130</f>
        <v>0</v>
      </c>
      <c r="K100" s="104"/>
      <c r="L100" s="163"/>
    </row>
    <row r="101" spans="1:31" s="10" customFormat="1" ht="19.899999999999999" customHeight="1">
      <c r="B101" s="159"/>
      <c r="C101" s="104"/>
      <c r="D101" s="160" t="s">
        <v>1187</v>
      </c>
      <c r="E101" s="161"/>
      <c r="F101" s="161"/>
      <c r="G101" s="161"/>
      <c r="H101" s="161"/>
      <c r="I101" s="161"/>
      <c r="J101" s="162">
        <f>J133</f>
        <v>0</v>
      </c>
      <c r="K101" s="104"/>
      <c r="L101" s="163"/>
    </row>
    <row r="102" spans="1:31" s="10" customFormat="1" ht="19.899999999999999" customHeight="1">
      <c r="B102" s="159"/>
      <c r="C102" s="104"/>
      <c r="D102" s="160" t="s">
        <v>1188</v>
      </c>
      <c r="E102" s="161"/>
      <c r="F102" s="161"/>
      <c r="G102" s="161"/>
      <c r="H102" s="161"/>
      <c r="I102" s="161"/>
      <c r="J102" s="162">
        <f>J136</f>
        <v>0</v>
      </c>
      <c r="K102" s="104"/>
      <c r="L102" s="163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132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8" t="str">
        <f>E7</f>
        <v>Bylnice - vestavba prostor provozního střediska</v>
      </c>
      <c r="F112" s="309"/>
      <c r="G112" s="309"/>
      <c r="H112" s="30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109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1" t="str">
        <f>E9</f>
        <v>SO 07 - VRN</v>
      </c>
      <c r="F114" s="310"/>
      <c r="G114" s="310"/>
      <c r="H114" s="310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 xml:space="preserve"> </v>
      </c>
      <c r="G116" s="36"/>
      <c r="H116" s="36"/>
      <c r="I116" s="29" t="s">
        <v>22</v>
      </c>
      <c r="J116" s="66">
        <f>IF(J12="","",J12)</f>
        <v>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23</v>
      </c>
      <c r="D118" s="36"/>
      <c r="E118" s="36"/>
      <c r="F118" s="27" t="str">
        <f>E15</f>
        <v xml:space="preserve"> </v>
      </c>
      <c r="G118" s="36"/>
      <c r="H118" s="36"/>
      <c r="I118" s="29" t="s">
        <v>28</v>
      </c>
      <c r="J118" s="32" t="str">
        <f>E21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26</v>
      </c>
      <c r="D119" s="36"/>
      <c r="E119" s="36"/>
      <c r="F119" s="27" t="str">
        <f>IF(E18="","",E18)</f>
        <v>Vyplň údaj</v>
      </c>
      <c r="G119" s="36"/>
      <c r="H119" s="36"/>
      <c r="I119" s="29" t="s">
        <v>30</v>
      </c>
      <c r="J119" s="32" t="str">
        <f>E24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64"/>
      <c r="B121" s="165"/>
      <c r="C121" s="166" t="s">
        <v>133</v>
      </c>
      <c r="D121" s="167" t="s">
        <v>57</v>
      </c>
      <c r="E121" s="167" t="s">
        <v>53</v>
      </c>
      <c r="F121" s="167" t="s">
        <v>54</v>
      </c>
      <c r="G121" s="167" t="s">
        <v>134</v>
      </c>
      <c r="H121" s="167" t="s">
        <v>135</v>
      </c>
      <c r="I121" s="167" t="s">
        <v>136</v>
      </c>
      <c r="J121" s="167" t="s">
        <v>113</v>
      </c>
      <c r="K121" s="168" t="s">
        <v>137</v>
      </c>
      <c r="L121" s="169"/>
      <c r="M121" s="75" t="s">
        <v>1</v>
      </c>
      <c r="N121" s="76" t="s">
        <v>36</v>
      </c>
      <c r="O121" s="76" t="s">
        <v>138</v>
      </c>
      <c r="P121" s="76" t="s">
        <v>139</v>
      </c>
      <c r="Q121" s="76" t="s">
        <v>140</v>
      </c>
      <c r="R121" s="76" t="s">
        <v>141</v>
      </c>
      <c r="S121" s="76" t="s">
        <v>142</v>
      </c>
      <c r="T121" s="77" t="s">
        <v>143</v>
      </c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</row>
    <row r="122" spans="1:65" s="2" customFormat="1" ht="22.9" customHeight="1">
      <c r="A122" s="34"/>
      <c r="B122" s="35"/>
      <c r="C122" s="82" t="s">
        <v>144</v>
      </c>
      <c r="D122" s="36"/>
      <c r="E122" s="36"/>
      <c r="F122" s="36"/>
      <c r="G122" s="36"/>
      <c r="H122" s="36"/>
      <c r="I122" s="36"/>
      <c r="J122" s="170">
        <f>BK122</f>
        <v>0</v>
      </c>
      <c r="K122" s="36"/>
      <c r="L122" s="39"/>
      <c r="M122" s="78"/>
      <c r="N122" s="171"/>
      <c r="O122" s="79"/>
      <c r="P122" s="172">
        <f>P123</f>
        <v>0</v>
      </c>
      <c r="Q122" s="79"/>
      <c r="R122" s="172">
        <f>R123</f>
        <v>0</v>
      </c>
      <c r="S122" s="79"/>
      <c r="T122" s="173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71</v>
      </c>
      <c r="AU122" s="17" t="s">
        <v>115</v>
      </c>
      <c r="BK122" s="174">
        <f>BK123</f>
        <v>0</v>
      </c>
    </row>
    <row r="123" spans="1:65" s="12" customFormat="1" ht="25.9" customHeight="1">
      <c r="B123" s="175"/>
      <c r="C123" s="176"/>
      <c r="D123" s="177" t="s">
        <v>71</v>
      </c>
      <c r="E123" s="178" t="s">
        <v>103</v>
      </c>
      <c r="F123" s="178" t="s">
        <v>1189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P124+P127+P130+P133+P136</f>
        <v>0</v>
      </c>
      <c r="Q123" s="183"/>
      <c r="R123" s="184">
        <f>R124+R127+R130+R133+R136</f>
        <v>0</v>
      </c>
      <c r="S123" s="183"/>
      <c r="T123" s="185">
        <f>T124+T127+T130+T133+T136</f>
        <v>0</v>
      </c>
      <c r="AR123" s="186" t="s">
        <v>167</v>
      </c>
      <c r="AT123" s="187" t="s">
        <v>71</v>
      </c>
      <c r="AU123" s="187" t="s">
        <v>72</v>
      </c>
      <c r="AY123" s="186" t="s">
        <v>147</v>
      </c>
      <c r="BK123" s="188">
        <f>BK124+BK127+BK130+BK133+BK136</f>
        <v>0</v>
      </c>
    </row>
    <row r="124" spans="1:65" s="12" customFormat="1" ht="22.9" customHeight="1">
      <c r="B124" s="175"/>
      <c r="C124" s="176"/>
      <c r="D124" s="177" t="s">
        <v>71</v>
      </c>
      <c r="E124" s="189" t="s">
        <v>1190</v>
      </c>
      <c r="F124" s="189" t="s">
        <v>1191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SUM(P125:P126)</f>
        <v>0</v>
      </c>
      <c r="Q124" s="183"/>
      <c r="R124" s="184">
        <f>SUM(R125:R126)</f>
        <v>0</v>
      </c>
      <c r="S124" s="183"/>
      <c r="T124" s="185">
        <f>SUM(T125:T126)</f>
        <v>0</v>
      </c>
      <c r="AR124" s="186" t="s">
        <v>167</v>
      </c>
      <c r="AT124" s="187" t="s">
        <v>71</v>
      </c>
      <c r="AU124" s="187" t="s">
        <v>80</v>
      </c>
      <c r="AY124" s="186" t="s">
        <v>147</v>
      </c>
      <c r="BK124" s="188">
        <f>SUM(BK125:BK126)</f>
        <v>0</v>
      </c>
    </row>
    <row r="125" spans="1:65" s="2" customFormat="1" ht="14.45" customHeight="1">
      <c r="A125" s="34"/>
      <c r="B125" s="35"/>
      <c r="C125" s="191" t="s">
        <v>167</v>
      </c>
      <c r="D125" s="191" t="s">
        <v>150</v>
      </c>
      <c r="E125" s="192" t="s">
        <v>1192</v>
      </c>
      <c r="F125" s="193" t="s">
        <v>1193</v>
      </c>
      <c r="G125" s="194" t="s">
        <v>323</v>
      </c>
      <c r="H125" s="195">
        <v>1</v>
      </c>
      <c r="I125" s="196"/>
      <c r="J125" s="197">
        <f>ROUND(I125*H125,2)</f>
        <v>0</v>
      </c>
      <c r="K125" s="193" t="s">
        <v>154</v>
      </c>
      <c r="L125" s="39"/>
      <c r="M125" s="198" t="s">
        <v>1</v>
      </c>
      <c r="N125" s="199" t="s">
        <v>37</v>
      </c>
      <c r="O125" s="7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1194</v>
      </c>
      <c r="AT125" s="202" t="s">
        <v>150</v>
      </c>
      <c r="AU125" s="202" t="s">
        <v>82</v>
      </c>
      <c r="AY125" s="17" t="s">
        <v>147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80</v>
      </c>
      <c r="BK125" s="203">
        <f>ROUND(I125*H125,2)</f>
        <v>0</v>
      </c>
      <c r="BL125" s="17" t="s">
        <v>1194</v>
      </c>
      <c r="BM125" s="202" t="s">
        <v>1195</v>
      </c>
    </row>
    <row r="126" spans="1:65" s="2" customFormat="1" ht="11.25">
      <c r="A126" s="34"/>
      <c r="B126" s="35"/>
      <c r="C126" s="36"/>
      <c r="D126" s="204" t="s">
        <v>157</v>
      </c>
      <c r="E126" s="36"/>
      <c r="F126" s="205" t="s">
        <v>1193</v>
      </c>
      <c r="G126" s="36"/>
      <c r="H126" s="36"/>
      <c r="I126" s="206"/>
      <c r="J126" s="36"/>
      <c r="K126" s="36"/>
      <c r="L126" s="39"/>
      <c r="M126" s="207"/>
      <c r="N126" s="208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157</v>
      </c>
      <c r="AU126" s="17" t="s">
        <v>82</v>
      </c>
    </row>
    <row r="127" spans="1:65" s="12" customFormat="1" ht="22.9" customHeight="1">
      <c r="B127" s="175"/>
      <c r="C127" s="176"/>
      <c r="D127" s="177" t="s">
        <v>71</v>
      </c>
      <c r="E127" s="189" t="s">
        <v>1196</v>
      </c>
      <c r="F127" s="189" t="s">
        <v>1197</v>
      </c>
      <c r="G127" s="176"/>
      <c r="H127" s="176"/>
      <c r="I127" s="179"/>
      <c r="J127" s="190">
        <f>BK127</f>
        <v>0</v>
      </c>
      <c r="K127" s="176"/>
      <c r="L127" s="181"/>
      <c r="M127" s="182"/>
      <c r="N127" s="183"/>
      <c r="O127" s="183"/>
      <c r="P127" s="184">
        <f>SUM(P128:P129)</f>
        <v>0</v>
      </c>
      <c r="Q127" s="183"/>
      <c r="R127" s="184">
        <f>SUM(R128:R129)</f>
        <v>0</v>
      </c>
      <c r="S127" s="183"/>
      <c r="T127" s="185">
        <f>SUM(T128:T129)</f>
        <v>0</v>
      </c>
      <c r="AR127" s="186" t="s">
        <v>167</v>
      </c>
      <c r="AT127" s="187" t="s">
        <v>71</v>
      </c>
      <c r="AU127" s="187" t="s">
        <v>80</v>
      </c>
      <c r="AY127" s="186" t="s">
        <v>147</v>
      </c>
      <c r="BK127" s="188">
        <f>SUM(BK128:BK129)</f>
        <v>0</v>
      </c>
    </row>
    <row r="128" spans="1:65" s="2" customFormat="1" ht="14.45" customHeight="1">
      <c r="A128" s="34"/>
      <c r="B128" s="35"/>
      <c r="C128" s="191" t="s">
        <v>80</v>
      </c>
      <c r="D128" s="191" t="s">
        <v>150</v>
      </c>
      <c r="E128" s="192" t="s">
        <v>1198</v>
      </c>
      <c r="F128" s="193" t="s">
        <v>1197</v>
      </c>
      <c r="G128" s="194" t="s">
        <v>323</v>
      </c>
      <c r="H128" s="195">
        <v>1</v>
      </c>
      <c r="I128" s="196"/>
      <c r="J128" s="197">
        <f>ROUND(I128*H128,2)</f>
        <v>0</v>
      </c>
      <c r="K128" s="193" t="s">
        <v>154</v>
      </c>
      <c r="L128" s="39"/>
      <c r="M128" s="198" t="s">
        <v>1</v>
      </c>
      <c r="N128" s="199" t="s">
        <v>37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1194</v>
      </c>
      <c r="AT128" s="202" t="s">
        <v>150</v>
      </c>
      <c r="AU128" s="202" t="s">
        <v>82</v>
      </c>
      <c r="AY128" s="17" t="s">
        <v>147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80</v>
      </c>
      <c r="BK128" s="203">
        <f>ROUND(I128*H128,2)</f>
        <v>0</v>
      </c>
      <c r="BL128" s="17" t="s">
        <v>1194</v>
      </c>
      <c r="BM128" s="202" t="s">
        <v>1199</v>
      </c>
    </row>
    <row r="129" spans="1:65" s="2" customFormat="1" ht="11.25">
      <c r="A129" s="34"/>
      <c r="B129" s="35"/>
      <c r="C129" s="36"/>
      <c r="D129" s="204" t="s">
        <v>157</v>
      </c>
      <c r="E129" s="36"/>
      <c r="F129" s="205" t="s">
        <v>1197</v>
      </c>
      <c r="G129" s="36"/>
      <c r="H129" s="36"/>
      <c r="I129" s="206"/>
      <c r="J129" s="36"/>
      <c r="K129" s="36"/>
      <c r="L129" s="39"/>
      <c r="M129" s="207"/>
      <c r="N129" s="208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157</v>
      </c>
      <c r="AU129" s="17" t="s">
        <v>82</v>
      </c>
    </row>
    <row r="130" spans="1:65" s="12" customFormat="1" ht="22.9" customHeight="1">
      <c r="B130" s="175"/>
      <c r="C130" s="176"/>
      <c r="D130" s="177" t="s">
        <v>71</v>
      </c>
      <c r="E130" s="189" t="s">
        <v>1200</v>
      </c>
      <c r="F130" s="189" t="s">
        <v>1201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SUM(P131:P132)</f>
        <v>0</v>
      </c>
      <c r="Q130" s="183"/>
      <c r="R130" s="184">
        <f>SUM(R131:R132)</f>
        <v>0</v>
      </c>
      <c r="S130" s="183"/>
      <c r="T130" s="185">
        <f>SUM(T131:T132)</f>
        <v>0</v>
      </c>
      <c r="AR130" s="186" t="s">
        <v>167</v>
      </c>
      <c r="AT130" s="187" t="s">
        <v>71</v>
      </c>
      <c r="AU130" s="187" t="s">
        <v>80</v>
      </c>
      <c r="AY130" s="186" t="s">
        <v>147</v>
      </c>
      <c r="BK130" s="188">
        <f>SUM(BK131:BK132)</f>
        <v>0</v>
      </c>
    </row>
    <row r="131" spans="1:65" s="2" customFormat="1" ht="14.45" customHeight="1">
      <c r="A131" s="34"/>
      <c r="B131" s="35"/>
      <c r="C131" s="191" t="s">
        <v>82</v>
      </c>
      <c r="D131" s="191" t="s">
        <v>150</v>
      </c>
      <c r="E131" s="192" t="s">
        <v>1202</v>
      </c>
      <c r="F131" s="193" t="s">
        <v>1201</v>
      </c>
      <c r="G131" s="194" t="s">
        <v>323</v>
      </c>
      <c r="H131" s="195">
        <v>1</v>
      </c>
      <c r="I131" s="196"/>
      <c r="J131" s="197">
        <f>ROUND(I131*H131,2)</f>
        <v>0</v>
      </c>
      <c r="K131" s="193" t="s">
        <v>154</v>
      </c>
      <c r="L131" s="39"/>
      <c r="M131" s="198" t="s">
        <v>1</v>
      </c>
      <c r="N131" s="199" t="s">
        <v>37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1194</v>
      </c>
      <c r="AT131" s="202" t="s">
        <v>150</v>
      </c>
      <c r="AU131" s="202" t="s">
        <v>82</v>
      </c>
      <c r="AY131" s="17" t="s">
        <v>147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80</v>
      </c>
      <c r="BK131" s="203">
        <f>ROUND(I131*H131,2)</f>
        <v>0</v>
      </c>
      <c r="BL131" s="17" t="s">
        <v>1194</v>
      </c>
      <c r="BM131" s="202" t="s">
        <v>1203</v>
      </c>
    </row>
    <row r="132" spans="1:65" s="2" customFormat="1" ht="11.25">
      <c r="A132" s="34"/>
      <c r="B132" s="35"/>
      <c r="C132" s="36"/>
      <c r="D132" s="204" t="s">
        <v>157</v>
      </c>
      <c r="E132" s="36"/>
      <c r="F132" s="205" t="s">
        <v>1201</v>
      </c>
      <c r="G132" s="36"/>
      <c r="H132" s="36"/>
      <c r="I132" s="206"/>
      <c r="J132" s="36"/>
      <c r="K132" s="36"/>
      <c r="L132" s="39"/>
      <c r="M132" s="207"/>
      <c r="N132" s="208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157</v>
      </c>
      <c r="AU132" s="17" t="s">
        <v>82</v>
      </c>
    </row>
    <row r="133" spans="1:65" s="12" customFormat="1" ht="22.9" customHeight="1">
      <c r="B133" s="175"/>
      <c r="C133" s="176"/>
      <c r="D133" s="177" t="s">
        <v>71</v>
      </c>
      <c r="E133" s="189" t="s">
        <v>1204</v>
      </c>
      <c r="F133" s="189" t="s">
        <v>1205</v>
      </c>
      <c r="G133" s="176"/>
      <c r="H133" s="176"/>
      <c r="I133" s="179"/>
      <c r="J133" s="190">
        <f>BK133</f>
        <v>0</v>
      </c>
      <c r="K133" s="176"/>
      <c r="L133" s="181"/>
      <c r="M133" s="182"/>
      <c r="N133" s="183"/>
      <c r="O133" s="183"/>
      <c r="P133" s="184">
        <f>SUM(P134:P135)</f>
        <v>0</v>
      </c>
      <c r="Q133" s="183"/>
      <c r="R133" s="184">
        <f>SUM(R134:R135)</f>
        <v>0</v>
      </c>
      <c r="S133" s="183"/>
      <c r="T133" s="185">
        <f>SUM(T134:T135)</f>
        <v>0</v>
      </c>
      <c r="AR133" s="186" t="s">
        <v>167</v>
      </c>
      <c r="AT133" s="187" t="s">
        <v>71</v>
      </c>
      <c r="AU133" s="187" t="s">
        <v>80</v>
      </c>
      <c r="AY133" s="186" t="s">
        <v>147</v>
      </c>
      <c r="BK133" s="188">
        <f>SUM(BK134:BK135)</f>
        <v>0</v>
      </c>
    </row>
    <row r="134" spans="1:65" s="2" customFormat="1" ht="14.45" customHeight="1">
      <c r="A134" s="34"/>
      <c r="B134" s="35"/>
      <c r="C134" s="191" t="s">
        <v>623</v>
      </c>
      <c r="D134" s="191" t="s">
        <v>150</v>
      </c>
      <c r="E134" s="192" t="s">
        <v>1206</v>
      </c>
      <c r="F134" s="193" t="s">
        <v>1205</v>
      </c>
      <c r="G134" s="194" t="s">
        <v>323</v>
      </c>
      <c r="H134" s="195">
        <v>1</v>
      </c>
      <c r="I134" s="196"/>
      <c r="J134" s="197">
        <f>ROUND(I134*H134,2)</f>
        <v>0</v>
      </c>
      <c r="K134" s="193" t="s">
        <v>154</v>
      </c>
      <c r="L134" s="39"/>
      <c r="M134" s="198" t="s">
        <v>1</v>
      </c>
      <c r="N134" s="199" t="s">
        <v>37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1194</v>
      </c>
      <c r="AT134" s="202" t="s">
        <v>150</v>
      </c>
      <c r="AU134" s="202" t="s">
        <v>82</v>
      </c>
      <c r="AY134" s="17" t="s">
        <v>147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80</v>
      </c>
      <c r="BK134" s="203">
        <f>ROUND(I134*H134,2)</f>
        <v>0</v>
      </c>
      <c r="BL134" s="17" t="s">
        <v>1194</v>
      </c>
      <c r="BM134" s="202" t="s">
        <v>1207</v>
      </c>
    </row>
    <row r="135" spans="1:65" s="2" customFormat="1" ht="11.25">
      <c r="A135" s="34"/>
      <c r="B135" s="35"/>
      <c r="C135" s="36"/>
      <c r="D135" s="204" t="s">
        <v>157</v>
      </c>
      <c r="E135" s="36"/>
      <c r="F135" s="205" t="s">
        <v>1205</v>
      </c>
      <c r="G135" s="36"/>
      <c r="H135" s="36"/>
      <c r="I135" s="206"/>
      <c r="J135" s="36"/>
      <c r="K135" s="36"/>
      <c r="L135" s="39"/>
      <c r="M135" s="207"/>
      <c r="N135" s="208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157</v>
      </c>
      <c r="AU135" s="17" t="s">
        <v>82</v>
      </c>
    </row>
    <row r="136" spans="1:65" s="12" customFormat="1" ht="22.9" customHeight="1">
      <c r="B136" s="175"/>
      <c r="C136" s="176"/>
      <c r="D136" s="177" t="s">
        <v>71</v>
      </c>
      <c r="E136" s="189" t="s">
        <v>1208</v>
      </c>
      <c r="F136" s="189" t="s">
        <v>1209</v>
      </c>
      <c r="G136" s="176"/>
      <c r="H136" s="176"/>
      <c r="I136" s="179"/>
      <c r="J136" s="190">
        <f>BK136</f>
        <v>0</v>
      </c>
      <c r="K136" s="176"/>
      <c r="L136" s="181"/>
      <c r="M136" s="182"/>
      <c r="N136" s="183"/>
      <c r="O136" s="183"/>
      <c r="P136" s="184">
        <f>SUM(P137:P138)</f>
        <v>0</v>
      </c>
      <c r="Q136" s="183"/>
      <c r="R136" s="184">
        <f>SUM(R137:R138)</f>
        <v>0</v>
      </c>
      <c r="S136" s="183"/>
      <c r="T136" s="185">
        <f>SUM(T137:T138)</f>
        <v>0</v>
      </c>
      <c r="AR136" s="186" t="s">
        <v>167</v>
      </c>
      <c r="AT136" s="187" t="s">
        <v>71</v>
      </c>
      <c r="AU136" s="187" t="s">
        <v>80</v>
      </c>
      <c r="AY136" s="186" t="s">
        <v>147</v>
      </c>
      <c r="BK136" s="188">
        <f>SUM(BK137:BK138)</f>
        <v>0</v>
      </c>
    </row>
    <row r="137" spans="1:65" s="2" customFormat="1" ht="14.45" customHeight="1">
      <c r="A137" s="34"/>
      <c r="B137" s="35"/>
      <c r="C137" s="191" t="s">
        <v>155</v>
      </c>
      <c r="D137" s="191" t="s">
        <v>150</v>
      </c>
      <c r="E137" s="192" t="s">
        <v>1210</v>
      </c>
      <c r="F137" s="193" t="s">
        <v>1209</v>
      </c>
      <c r="G137" s="194" t="s">
        <v>323</v>
      </c>
      <c r="H137" s="195">
        <v>1</v>
      </c>
      <c r="I137" s="196"/>
      <c r="J137" s="197">
        <f>ROUND(I137*H137,2)</f>
        <v>0</v>
      </c>
      <c r="K137" s="193" t="s">
        <v>154</v>
      </c>
      <c r="L137" s="39"/>
      <c r="M137" s="198" t="s">
        <v>1</v>
      </c>
      <c r="N137" s="199" t="s">
        <v>37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1194</v>
      </c>
      <c r="AT137" s="202" t="s">
        <v>150</v>
      </c>
      <c r="AU137" s="202" t="s">
        <v>82</v>
      </c>
      <c r="AY137" s="17" t="s">
        <v>147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80</v>
      </c>
      <c r="BK137" s="203">
        <f>ROUND(I137*H137,2)</f>
        <v>0</v>
      </c>
      <c r="BL137" s="17" t="s">
        <v>1194</v>
      </c>
      <c r="BM137" s="202" t="s">
        <v>1211</v>
      </c>
    </row>
    <row r="138" spans="1:65" s="2" customFormat="1" ht="11.25">
      <c r="A138" s="34"/>
      <c r="B138" s="35"/>
      <c r="C138" s="36"/>
      <c r="D138" s="204" t="s">
        <v>157</v>
      </c>
      <c r="E138" s="36"/>
      <c r="F138" s="205" t="s">
        <v>1209</v>
      </c>
      <c r="G138" s="36"/>
      <c r="H138" s="36"/>
      <c r="I138" s="206"/>
      <c r="J138" s="36"/>
      <c r="K138" s="36"/>
      <c r="L138" s="39"/>
      <c r="M138" s="252"/>
      <c r="N138" s="253"/>
      <c r="O138" s="254"/>
      <c r="P138" s="254"/>
      <c r="Q138" s="254"/>
      <c r="R138" s="254"/>
      <c r="S138" s="254"/>
      <c r="T138" s="25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157</v>
      </c>
      <c r="AU138" s="17" t="s">
        <v>82</v>
      </c>
    </row>
    <row r="139" spans="1:65" s="2" customFormat="1" ht="6.95" customHeight="1">
      <c r="A139" s="34"/>
      <c r="B139" s="54"/>
      <c r="C139" s="55"/>
      <c r="D139" s="55"/>
      <c r="E139" s="55"/>
      <c r="F139" s="55"/>
      <c r="G139" s="55"/>
      <c r="H139" s="55"/>
      <c r="I139" s="55"/>
      <c r="J139" s="55"/>
      <c r="K139" s="55"/>
      <c r="L139" s="39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algorithmName="SHA-512" hashValue="tYbcStdqNkdBEH4Foz1YSuQT+LUbu8EAIo6kwvVQjog5aMYDRYBhv/j4Smhy4YK9uYdSX2DUne0XOxB963Lm+g==" saltValue="cl+ns2TOSzvHnGBYc90ara7TZggPplqPkmLVmbsMugNMSYgYsEM3VWWueVK2tP9jlvmr1Iv6aTrdduBcyTqZpg==" spinCount="100000" sheet="1" objects="1" scenarios="1" formatColumns="0" formatRows="0" autoFilter="0"/>
  <autoFilter ref="C121:K13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107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1" t="str">
        <f>'Rekapitulace stavby'!K6</f>
        <v>Bylnice - vestavba prostor provozního střediska</v>
      </c>
      <c r="F7" s="302"/>
      <c r="G7" s="302"/>
      <c r="H7" s="302"/>
      <c r="L7" s="20"/>
    </row>
    <row r="8" spans="1:46" s="1" customFormat="1" ht="12" customHeight="1">
      <c r="B8" s="20"/>
      <c r="D8" s="119" t="s">
        <v>109</v>
      </c>
      <c r="L8" s="20"/>
    </row>
    <row r="9" spans="1:46" s="2" customFormat="1" ht="16.5" customHeight="1">
      <c r="A9" s="34"/>
      <c r="B9" s="39"/>
      <c r="C9" s="34"/>
      <c r="D9" s="34"/>
      <c r="E9" s="301" t="s">
        <v>1182</v>
      </c>
      <c r="F9" s="304"/>
      <c r="G9" s="304"/>
      <c r="H9" s="30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878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3" t="s">
        <v>1212</v>
      </c>
      <c r="F11" s="304"/>
      <c r="G11" s="304"/>
      <c r="H11" s="30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21</v>
      </c>
      <c r="F17" s="34"/>
      <c r="G17" s="34"/>
      <c r="H17" s="34"/>
      <c r="I17" s="119" t="s">
        <v>25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5" t="str">
        <f>'Rekapitulace stavby'!E14</f>
        <v>Vyplň údaj</v>
      </c>
      <c r="F20" s="306"/>
      <c r="G20" s="306"/>
      <c r="H20" s="306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21</v>
      </c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21</v>
      </c>
      <c r="F26" s="34"/>
      <c r="G26" s="34"/>
      <c r="H26" s="34"/>
      <c r="I26" s="119" t="s">
        <v>25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07" t="s">
        <v>1</v>
      </c>
      <c r="F29" s="307"/>
      <c r="G29" s="307"/>
      <c r="H29" s="307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36</v>
      </c>
      <c r="E35" s="119" t="s">
        <v>37</v>
      </c>
      <c r="F35" s="129">
        <f>ROUND((SUM(BE121:BE126)),  2)</f>
        <v>0</v>
      </c>
      <c r="G35" s="34"/>
      <c r="H35" s="34"/>
      <c r="I35" s="130">
        <v>0.21</v>
      </c>
      <c r="J35" s="129">
        <f>ROUND(((SUM(BE121:BE126))*I35),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38</v>
      </c>
      <c r="F36" s="129">
        <f>ROUND((SUM(BF121:BF126)),  2)</f>
        <v>0</v>
      </c>
      <c r="G36" s="34"/>
      <c r="H36" s="34"/>
      <c r="I36" s="130">
        <v>0.15</v>
      </c>
      <c r="J36" s="129">
        <f>ROUND(((SUM(BF121:BF126))*I36),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39</v>
      </c>
      <c r="F37" s="129">
        <f>ROUND((SUM(BG121:BG126)),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40</v>
      </c>
      <c r="F38" s="129">
        <f>ROUND((SUM(BH121:BH126)),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41</v>
      </c>
      <c r="F39" s="129">
        <f>ROUND((SUM(BI121:BI126)),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8" t="str">
        <f>E7</f>
        <v>Bylnice - vestavba prostor provozního střediska</v>
      </c>
      <c r="F85" s="309"/>
      <c r="G85" s="309"/>
      <c r="H85" s="30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08" t="s">
        <v>1182</v>
      </c>
      <c r="F87" s="310"/>
      <c r="G87" s="310"/>
      <c r="H87" s="31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878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1" t="str">
        <f>E11</f>
        <v>18-V - PS – ROZVODY ELEKTRO  v 2.NP</v>
      </c>
      <c r="F89" s="310"/>
      <c r="G89" s="310"/>
      <c r="H89" s="310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112</v>
      </c>
      <c r="D96" s="150"/>
      <c r="E96" s="150"/>
      <c r="F96" s="150"/>
      <c r="G96" s="150"/>
      <c r="H96" s="150"/>
      <c r="I96" s="150"/>
      <c r="J96" s="151" t="s">
        <v>113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114</v>
      </c>
      <c r="D98" s="36"/>
      <c r="E98" s="36"/>
      <c r="F98" s="36"/>
      <c r="G98" s="36"/>
      <c r="H98" s="36"/>
      <c r="I98" s="36"/>
      <c r="J98" s="84">
        <f>J121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115</v>
      </c>
    </row>
    <row r="99" spans="1:47" s="9" customFormat="1" ht="24.95" customHeight="1">
      <c r="B99" s="153"/>
      <c r="C99" s="154"/>
      <c r="D99" s="155" t="s">
        <v>1183</v>
      </c>
      <c r="E99" s="156"/>
      <c r="F99" s="156"/>
      <c r="G99" s="156"/>
      <c r="H99" s="156"/>
      <c r="I99" s="156"/>
      <c r="J99" s="157">
        <f>J122</f>
        <v>0</v>
      </c>
      <c r="K99" s="154"/>
      <c r="L99" s="158"/>
    </row>
    <row r="100" spans="1:47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3" t="s">
        <v>132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308" t="str">
        <f>E7</f>
        <v>Bylnice - vestavba prostor provozního střediska</v>
      </c>
      <c r="F109" s="309"/>
      <c r="G109" s="309"/>
      <c r="H109" s="309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1"/>
      <c r="C110" s="29" t="s">
        <v>109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pans="1:47" s="2" customFormat="1" ht="16.5" customHeight="1">
      <c r="A111" s="34"/>
      <c r="B111" s="35"/>
      <c r="C111" s="36"/>
      <c r="D111" s="36"/>
      <c r="E111" s="308" t="s">
        <v>1182</v>
      </c>
      <c r="F111" s="310"/>
      <c r="G111" s="310"/>
      <c r="H111" s="31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878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1" t="str">
        <f>E11</f>
        <v>18-V - PS – ROZVODY ELEKTRO  v 2.NP</v>
      </c>
      <c r="F113" s="310"/>
      <c r="G113" s="310"/>
      <c r="H113" s="310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F14</f>
        <v xml:space="preserve"> </v>
      </c>
      <c r="G115" s="36"/>
      <c r="H115" s="36"/>
      <c r="I115" s="29" t="s">
        <v>22</v>
      </c>
      <c r="J115" s="66">
        <f>IF(J14="","",J14)</f>
        <v>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E17</f>
        <v xml:space="preserve"> </v>
      </c>
      <c r="G117" s="36"/>
      <c r="H117" s="36"/>
      <c r="I117" s="29" t="s">
        <v>28</v>
      </c>
      <c r="J117" s="32" t="str">
        <f>E23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26</v>
      </c>
      <c r="D118" s="36"/>
      <c r="E118" s="36"/>
      <c r="F118" s="27" t="str">
        <f>IF(E20="","",E20)</f>
        <v>Vyplň údaj</v>
      </c>
      <c r="G118" s="36"/>
      <c r="H118" s="36"/>
      <c r="I118" s="29" t="s">
        <v>30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4"/>
      <c r="B120" s="165"/>
      <c r="C120" s="166" t="s">
        <v>133</v>
      </c>
      <c r="D120" s="167" t="s">
        <v>57</v>
      </c>
      <c r="E120" s="167" t="s">
        <v>53</v>
      </c>
      <c r="F120" s="167" t="s">
        <v>54</v>
      </c>
      <c r="G120" s="167" t="s">
        <v>134</v>
      </c>
      <c r="H120" s="167" t="s">
        <v>135</v>
      </c>
      <c r="I120" s="167" t="s">
        <v>136</v>
      </c>
      <c r="J120" s="167" t="s">
        <v>113</v>
      </c>
      <c r="K120" s="168" t="s">
        <v>137</v>
      </c>
      <c r="L120" s="169"/>
      <c r="M120" s="75" t="s">
        <v>1</v>
      </c>
      <c r="N120" s="76" t="s">
        <v>36</v>
      </c>
      <c r="O120" s="76" t="s">
        <v>138</v>
      </c>
      <c r="P120" s="76" t="s">
        <v>139</v>
      </c>
      <c r="Q120" s="76" t="s">
        <v>140</v>
      </c>
      <c r="R120" s="76" t="s">
        <v>141</v>
      </c>
      <c r="S120" s="76" t="s">
        <v>142</v>
      </c>
      <c r="T120" s="77" t="s">
        <v>143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4"/>
      <c r="B121" s="35"/>
      <c r="C121" s="82" t="s">
        <v>144</v>
      </c>
      <c r="D121" s="36"/>
      <c r="E121" s="36"/>
      <c r="F121" s="36"/>
      <c r="G121" s="36"/>
      <c r="H121" s="36"/>
      <c r="I121" s="36"/>
      <c r="J121" s="170">
        <f>BK121</f>
        <v>0</v>
      </c>
      <c r="K121" s="36"/>
      <c r="L121" s="39"/>
      <c r="M121" s="78"/>
      <c r="N121" s="171"/>
      <c r="O121" s="79"/>
      <c r="P121" s="172">
        <f>P122</f>
        <v>0</v>
      </c>
      <c r="Q121" s="79"/>
      <c r="R121" s="172">
        <f>R122</f>
        <v>0</v>
      </c>
      <c r="S121" s="79"/>
      <c r="T121" s="173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71</v>
      </c>
      <c r="AU121" s="17" t="s">
        <v>115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71</v>
      </c>
      <c r="E122" s="178" t="s">
        <v>103</v>
      </c>
      <c r="F122" s="178" t="s">
        <v>1189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SUM(P123:P126)</f>
        <v>0</v>
      </c>
      <c r="Q122" s="183"/>
      <c r="R122" s="184">
        <f>SUM(R123:R126)</f>
        <v>0</v>
      </c>
      <c r="S122" s="183"/>
      <c r="T122" s="185">
        <f>SUM(T123:T126)</f>
        <v>0</v>
      </c>
      <c r="AR122" s="186" t="s">
        <v>167</v>
      </c>
      <c r="AT122" s="187" t="s">
        <v>71</v>
      </c>
      <c r="AU122" s="187" t="s">
        <v>72</v>
      </c>
      <c r="AY122" s="186" t="s">
        <v>147</v>
      </c>
      <c r="BK122" s="188">
        <f>SUM(BK123:BK126)</f>
        <v>0</v>
      </c>
    </row>
    <row r="123" spans="1:65" s="2" customFormat="1" ht="24.2" customHeight="1">
      <c r="A123" s="34"/>
      <c r="B123" s="35"/>
      <c r="C123" s="191" t="s">
        <v>623</v>
      </c>
      <c r="D123" s="191" t="s">
        <v>150</v>
      </c>
      <c r="E123" s="192" t="s">
        <v>1213</v>
      </c>
      <c r="F123" s="193" t="s">
        <v>1214</v>
      </c>
      <c r="G123" s="194" t="s">
        <v>417</v>
      </c>
      <c r="H123" s="251"/>
      <c r="I123" s="196"/>
      <c r="J123" s="197">
        <f>ROUND(I123*H123,2)</f>
        <v>0</v>
      </c>
      <c r="K123" s="193" t="s">
        <v>906</v>
      </c>
      <c r="L123" s="39"/>
      <c r="M123" s="198" t="s">
        <v>1</v>
      </c>
      <c r="N123" s="199" t="s">
        <v>37</v>
      </c>
      <c r="O123" s="71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2" t="s">
        <v>155</v>
      </c>
      <c r="AT123" s="202" t="s">
        <v>150</v>
      </c>
      <c r="AU123" s="202" t="s">
        <v>80</v>
      </c>
      <c r="AY123" s="17" t="s">
        <v>147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7" t="s">
        <v>80</v>
      </c>
      <c r="BK123" s="203">
        <f>ROUND(I123*H123,2)</f>
        <v>0</v>
      </c>
      <c r="BL123" s="17" t="s">
        <v>155</v>
      </c>
      <c r="BM123" s="202" t="s">
        <v>1215</v>
      </c>
    </row>
    <row r="124" spans="1:65" s="2" customFormat="1" ht="58.5">
      <c r="A124" s="34"/>
      <c r="B124" s="35"/>
      <c r="C124" s="36"/>
      <c r="D124" s="204" t="s">
        <v>157</v>
      </c>
      <c r="E124" s="36"/>
      <c r="F124" s="205" t="s">
        <v>1216</v>
      </c>
      <c r="G124" s="36"/>
      <c r="H124" s="36"/>
      <c r="I124" s="206"/>
      <c r="J124" s="36"/>
      <c r="K124" s="36"/>
      <c r="L124" s="39"/>
      <c r="M124" s="207"/>
      <c r="N124" s="208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157</v>
      </c>
      <c r="AU124" s="17" t="s">
        <v>80</v>
      </c>
    </row>
    <row r="125" spans="1:65" s="2" customFormat="1" ht="24.2" customHeight="1">
      <c r="A125" s="34"/>
      <c r="B125" s="35"/>
      <c r="C125" s="191" t="s">
        <v>155</v>
      </c>
      <c r="D125" s="191" t="s">
        <v>150</v>
      </c>
      <c r="E125" s="192" t="s">
        <v>1217</v>
      </c>
      <c r="F125" s="193" t="s">
        <v>1218</v>
      </c>
      <c r="G125" s="194" t="s">
        <v>417</v>
      </c>
      <c r="H125" s="251"/>
      <c r="I125" s="196"/>
      <c r="J125" s="197">
        <f>ROUND(I125*H125,2)</f>
        <v>0</v>
      </c>
      <c r="K125" s="193" t="s">
        <v>906</v>
      </c>
      <c r="L125" s="39"/>
      <c r="M125" s="198" t="s">
        <v>1</v>
      </c>
      <c r="N125" s="199" t="s">
        <v>37</v>
      </c>
      <c r="O125" s="7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155</v>
      </c>
      <c r="AT125" s="202" t="s">
        <v>150</v>
      </c>
      <c r="AU125" s="202" t="s">
        <v>80</v>
      </c>
      <c r="AY125" s="17" t="s">
        <v>147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80</v>
      </c>
      <c r="BK125" s="203">
        <f>ROUND(I125*H125,2)</f>
        <v>0</v>
      </c>
      <c r="BL125" s="17" t="s">
        <v>155</v>
      </c>
      <c r="BM125" s="202" t="s">
        <v>1219</v>
      </c>
    </row>
    <row r="126" spans="1:65" s="2" customFormat="1" ht="11.25">
      <c r="A126" s="34"/>
      <c r="B126" s="35"/>
      <c r="C126" s="36"/>
      <c r="D126" s="204" t="s">
        <v>157</v>
      </c>
      <c r="E126" s="36"/>
      <c r="F126" s="205" t="s">
        <v>1218</v>
      </c>
      <c r="G126" s="36"/>
      <c r="H126" s="36"/>
      <c r="I126" s="206"/>
      <c r="J126" s="36"/>
      <c r="K126" s="36"/>
      <c r="L126" s="39"/>
      <c r="M126" s="252"/>
      <c r="N126" s="253"/>
      <c r="O126" s="254"/>
      <c r="P126" s="254"/>
      <c r="Q126" s="254"/>
      <c r="R126" s="254"/>
      <c r="S126" s="254"/>
      <c r="T126" s="25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157</v>
      </c>
      <c r="AU126" s="17" t="s">
        <v>80</v>
      </c>
    </row>
    <row r="127" spans="1:65" s="2" customFormat="1" ht="6.95" customHeight="1">
      <c r="A127" s="34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39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algorithmName="SHA-512" hashValue="sJ/THxHN990XORijwe+KCjWdmMx9GCWkNYAy5HH+b1LNYkgN5Xto3Vv7emf01N4p4H6JanVyXNifJkx7xI9P6g==" saltValue="2f46p9Tb2mdyuAXW6ivz9Bk/eSHDCkCrDEhqU+Sy6qBPtIZw9LrVhfMxoJDKKXPqsqKunO7aVTU/m6aId1+frA==" spinCount="100000" sheet="1" objects="1" scenarios="1" formatColumns="0" formatRows="0" autoFilter="0"/>
  <autoFilter ref="C120:K126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SO 01 - Vestavba prostor </vt:lpstr>
      <vt:lpstr>SO 02 - ZTI</vt:lpstr>
      <vt:lpstr>SO 03 - Vytápění</vt:lpstr>
      <vt:lpstr>18-S - PS – ROZVODY ELEKT...</vt:lpstr>
      <vt:lpstr>SO 05 - Slaboproud</vt:lpstr>
      <vt:lpstr>SO 06 - Vzduchotechnika</vt:lpstr>
      <vt:lpstr>SO 07 - VRN</vt:lpstr>
      <vt:lpstr>18-V - PS – ROZVODY ELEKT...</vt:lpstr>
      <vt:lpstr>'18-S - PS – ROZVODY ELEKT...'!Názvy_tisku</vt:lpstr>
      <vt:lpstr>'18-V - PS – ROZVODY ELEKT...'!Názvy_tisku</vt:lpstr>
      <vt:lpstr>'Rekapitulace stavby'!Názvy_tisku</vt:lpstr>
      <vt:lpstr>'SO 01 - Vestavba prostor '!Názvy_tisku</vt:lpstr>
      <vt:lpstr>'SO 02 - ZTI'!Názvy_tisku</vt:lpstr>
      <vt:lpstr>'SO 03 - Vytápění'!Názvy_tisku</vt:lpstr>
      <vt:lpstr>'SO 05 - Slaboproud'!Názvy_tisku</vt:lpstr>
      <vt:lpstr>'SO 06 - Vzduchotechnika'!Názvy_tisku</vt:lpstr>
      <vt:lpstr>'SO 07 - VRN'!Názvy_tisku</vt:lpstr>
      <vt:lpstr>'18-S - PS – ROZVODY ELEKT...'!Oblast_tisku</vt:lpstr>
      <vt:lpstr>'18-V - PS – ROZVODY ELEKT...'!Oblast_tisku</vt:lpstr>
      <vt:lpstr>'Rekapitulace stavby'!Oblast_tisku</vt:lpstr>
      <vt:lpstr>'SO 01 - Vestavba prostor '!Oblast_tisku</vt:lpstr>
      <vt:lpstr>'SO 02 - ZTI'!Oblast_tisku</vt:lpstr>
      <vt:lpstr>'SO 03 - Vytápění'!Oblast_tisku</vt:lpstr>
      <vt:lpstr>'SO 05 - Slaboproud'!Oblast_tisku</vt:lpstr>
      <vt:lpstr>'SO 06 - Vzduchotechnika'!Oblast_tisku</vt:lpstr>
      <vt:lpstr>'SO 07 -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2020-09-10T06:31:55Z</dcterms:created>
  <dcterms:modified xsi:type="dcterms:W3CDTF">2020-09-14T11:32:18Z</dcterms:modified>
</cp:coreProperties>
</file>